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date1904="1" showInkAnnotation="0" autoCompressPictures="0"/>
  <bookViews>
    <workbookView xWindow="-20" yWindow="0" windowWidth="28480" windowHeight="19560" tabRatio="500"/>
  </bookViews>
  <sheets>
    <sheet name="Original Scenario" sheetId="1" r:id="rId1"/>
    <sheet name="MMD Calc" sheetId="2" r:id="rId2"/>
    <sheet name="CM-EU" sheetId="6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5" i="6" l="1"/>
  <c r="D44" i="6"/>
  <c r="D30" i="6"/>
  <c r="D31" i="6"/>
  <c r="D32" i="6"/>
  <c r="D33" i="6"/>
  <c r="D34" i="6"/>
  <c r="D35" i="6"/>
  <c r="D36" i="6"/>
  <c r="D37" i="6"/>
  <c r="D38" i="6"/>
  <c r="D39" i="6"/>
  <c r="D40" i="6"/>
  <c r="D29" i="6"/>
  <c r="B44" i="6"/>
  <c r="C29" i="6"/>
  <c r="H29" i="6"/>
  <c r="C30" i="6"/>
  <c r="H30" i="6"/>
  <c r="C31" i="6"/>
  <c r="H31" i="6"/>
  <c r="C32" i="6"/>
  <c r="H32" i="6"/>
  <c r="C33" i="6"/>
  <c r="H33" i="6"/>
  <c r="C34" i="6"/>
  <c r="H34" i="6"/>
  <c r="C35" i="6"/>
  <c r="H35" i="6"/>
  <c r="C36" i="6"/>
  <c r="H36" i="6"/>
  <c r="C37" i="6"/>
  <c r="H37" i="6"/>
  <c r="C38" i="6"/>
  <c r="H38" i="6"/>
  <c r="C39" i="6"/>
  <c r="H39" i="6"/>
  <c r="C40" i="6"/>
  <c r="H40" i="6"/>
  <c r="H44" i="6"/>
  <c r="H47" i="6"/>
  <c r="E44" i="6"/>
  <c r="C44" i="6"/>
  <c r="C3" i="6"/>
  <c r="C4" i="6"/>
  <c r="C5" i="6"/>
  <c r="C6" i="6"/>
  <c r="C7" i="6"/>
  <c r="C8" i="6"/>
  <c r="C9" i="6"/>
  <c r="C10" i="6"/>
  <c r="C11" i="6"/>
  <c r="C12" i="6"/>
  <c r="C13" i="6"/>
  <c r="C14" i="6"/>
  <c r="C18" i="6"/>
  <c r="G40" i="6"/>
  <c r="G39" i="6"/>
  <c r="G38" i="6"/>
  <c r="G37" i="6"/>
  <c r="G36" i="6"/>
  <c r="G35" i="6"/>
  <c r="G34" i="6"/>
  <c r="G33" i="6"/>
  <c r="G32" i="6"/>
  <c r="G31" i="6"/>
  <c r="G30" i="6"/>
  <c r="G29" i="6"/>
  <c r="B18" i="6"/>
  <c r="H3" i="6"/>
  <c r="H4" i="6"/>
  <c r="H5" i="6"/>
  <c r="H6" i="6"/>
  <c r="H7" i="6"/>
  <c r="H8" i="6"/>
  <c r="H9" i="6"/>
  <c r="H10" i="6"/>
  <c r="H11" i="6"/>
  <c r="H12" i="6"/>
  <c r="H13" i="6"/>
  <c r="H14" i="6"/>
  <c r="H18" i="6"/>
  <c r="H21" i="6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E18" i="6"/>
  <c r="G14" i="6"/>
  <c r="G13" i="6"/>
  <c r="G12" i="6"/>
  <c r="G11" i="6"/>
  <c r="G10" i="6"/>
  <c r="G9" i="6"/>
  <c r="G8" i="6"/>
  <c r="G7" i="6"/>
  <c r="G6" i="6"/>
  <c r="G5" i="6"/>
  <c r="G4" i="6"/>
  <c r="G3" i="6"/>
  <c r="C3" i="2"/>
  <c r="D7" i="2"/>
  <c r="E3" i="2"/>
  <c r="C4" i="2"/>
  <c r="C5" i="2"/>
  <c r="C6" i="2"/>
  <c r="C7" i="2"/>
  <c r="F3" i="2"/>
  <c r="G3" i="2"/>
  <c r="E4" i="2"/>
  <c r="F4" i="2"/>
  <c r="G4" i="2"/>
  <c r="E5" i="2"/>
  <c r="F5" i="2"/>
  <c r="G5" i="2"/>
  <c r="E6" i="2"/>
  <c r="F6" i="2"/>
  <c r="G6" i="2"/>
  <c r="B7" i="2"/>
  <c r="G7" i="2"/>
  <c r="G9" i="2"/>
</calcChain>
</file>

<file path=xl/sharedStrings.xml><?xml version="1.0" encoding="utf-8"?>
<sst xmlns="http://schemas.openxmlformats.org/spreadsheetml/2006/main" count="201" uniqueCount="126">
  <si>
    <t>Nation</t>
  </si>
  <si>
    <t>Population</t>
  </si>
  <si>
    <t>Weight</t>
  </si>
  <si>
    <t>Citizen 'yes'</t>
  </si>
  <si>
    <t>Citizen 'no'</t>
  </si>
  <si>
    <t>Rep Vote</t>
  </si>
  <si>
    <t>A</t>
  </si>
  <si>
    <t>B</t>
  </si>
  <si>
    <t>C</t>
  </si>
  <si>
    <t>D</t>
  </si>
  <si>
    <t>10 M</t>
  </si>
  <si>
    <t>8 M</t>
  </si>
  <si>
    <t>6 M</t>
  </si>
  <si>
    <t>1 M</t>
  </si>
  <si>
    <t>4.1 M</t>
  </si>
  <si>
    <t>3.1 M</t>
  </si>
  <si>
    <t>9 M</t>
  </si>
  <si>
    <t>3.9 M</t>
  </si>
  <si>
    <t>2.9 M</t>
  </si>
  <si>
    <t>NO</t>
  </si>
  <si>
    <t>YES</t>
  </si>
  <si>
    <t>Total</t>
  </si>
  <si>
    <t>28 M</t>
  </si>
  <si>
    <t>11.3 M</t>
  </si>
  <si>
    <t>18.7 M</t>
  </si>
  <si>
    <t>Penrose</t>
  </si>
  <si>
    <t>sqrt Pop</t>
  </si>
  <si>
    <t>Eq Measure</t>
  </si>
  <si>
    <t>Used in MMD</t>
  </si>
  <si>
    <t>MMD</t>
  </si>
  <si>
    <t>psi*sqrt Pop</t>
  </si>
  <si>
    <t>SUM</t>
  </si>
  <si>
    <t>OUTCOME</t>
  </si>
  <si>
    <t>Banzhaf</t>
    <phoneticPr fontId="4" type="noConversion"/>
  </si>
  <si>
    <t>Country</t>
  </si>
  <si>
    <t>p_i</t>
  </si>
  <si>
    <t>sqrt(p_i)</t>
  </si>
  <si>
    <t>1986 Weights</t>
  </si>
  <si>
    <t>1986 Penrose</t>
  </si>
  <si>
    <t>1986  Banzhaf</t>
  </si>
  <si>
    <t>Equitability Measure</t>
  </si>
  <si>
    <t>1995 Weights</t>
  </si>
  <si>
    <t>1995 Penrose</t>
  </si>
  <si>
    <t>1995 Banzhaf</t>
  </si>
  <si>
    <t>Germany</t>
  </si>
  <si>
    <t>Italy</t>
  </si>
  <si>
    <t>France</t>
  </si>
  <si>
    <t>Netherlands</t>
  </si>
  <si>
    <t>Belgium</t>
  </si>
  <si>
    <t>Luxembourg</t>
  </si>
  <si>
    <t>UK</t>
  </si>
  <si>
    <t>Denmark</t>
  </si>
  <si>
    <t>Ireland</t>
  </si>
  <si>
    <t>Greece</t>
  </si>
  <si>
    <t>Spain</t>
  </si>
  <si>
    <t>Portugal</t>
  </si>
  <si>
    <t>Sweden</t>
  </si>
  <si>
    <t>Austria</t>
  </si>
  <si>
    <t>Finland</t>
  </si>
  <si>
    <t>QUOTA</t>
  </si>
  <si>
    <t>Swings</t>
  </si>
  <si>
    <t>Absolute Banzhaf Index </t>
  </si>
  <si>
    <t>Normalised Banzhaf Index</t>
  </si>
  <si>
    <t>Coleman's Power to Prevent Action</t>
  </si>
  <si>
    <t>Coleman's Power to Initiate Action</t>
  </si>
  <si>
    <t>(Penrose Index)</t>
  </si>
  <si>
    <t>Used in MMD psi*sqrt pop</t>
  </si>
  <si>
    <t>New Weights</t>
  </si>
  <si>
    <t>New Penrose</t>
  </si>
  <si>
    <t>New Banzhaf</t>
  </si>
  <si>
    <t>391 </t>
  </si>
  <si>
    <t>728 </t>
  </si>
  <si>
    <t>0.355469 </t>
  </si>
  <si>
    <t>0.146656 </t>
  </si>
  <si>
    <t>0.356164 </t>
  </si>
  <si>
    <t>0.354776 </t>
  </si>
  <si>
    <t>377 </t>
  </si>
  <si>
    <t>708 </t>
  </si>
  <si>
    <t>0.345703 </t>
  </si>
  <si>
    <t>0.142627 </t>
  </si>
  <si>
    <t>0.346380 </t>
  </si>
  <si>
    <t>0.345029 </t>
  </si>
  <si>
    <t>372 </t>
  </si>
  <si>
    <t>688 </t>
  </si>
  <si>
    <t>0.335938 </t>
  </si>
  <si>
    <t>0.138598 </t>
  </si>
  <si>
    <t>0.336595 </t>
  </si>
  <si>
    <t>0.335283 </t>
  </si>
  <si>
    <t>191 </t>
  </si>
  <si>
    <t>344 </t>
  </si>
  <si>
    <t>0.167969 </t>
  </si>
  <si>
    <t>0.069299 </t>
  </si>
  <si>
    <t>0.168297 </t>
  </si>
  <si>
    <t>0.167641 </t>
  </si>
  <si>
    <t>157 </t>
  </si>
  <si>
    <t>284 </t>
  </si>
  <si>
    <t>0.138672 </t>
  </si>
  <si>
    <t>0.057212 </t>
  </si>
  <si>
    <t>0.138943 </t>
  </si>
  <si>
    <t>0.138402 </t>
  </si>
  <si>
    <t>30 </t>
  </si>
  <si>
    <t>44 </t>
  </si>
  <si>
    <t>0.021484 </t>
  </si>
  <si>
    <t>0.008864 </t>
  </si>
  <si>
    <t>0.021526 </t>
  </si>
  <si>
    <t>0.021442 </t>
  </si>
  <si>
    <t>113 </t>
  </si>
  <si>
    <t>196 </t>
  </si>
  <si>
    <t>0.095703 </t>
  </si>
  <si>
    <t>0.039484 </t>
  </si>
  <si>
    <t>0.095890 </t>
  </si>
  <si>
    <t>0.095517 </t>
  </si>
  <si>
    <t>94 </t>
  </si>
  <si>
    <t>132 </t>
  </si>
  <si>
    <t>0.064453 </t>
  </si>
  <si>
    <t>0.026591 </t>
  </si>
  <si>
    <t>0.064579 </t>
  </si>
  <si>
    <t>0.064327 </t>
  </si>
  <si>
    <t>158 </t>
  </si>
  <si>
    <t>311 </t>
  </si>
  <si>
    <t>564 </t>
  </si>
  <si>
    <t>0.275391 </t>
  </si>
  <si>
    <t>0.113618 </t>
  </si>
  <si>
    <t>0.275930 </t>
  </si>
  <si>
    <t>0.274854 </t>
  </si>
  <si>
    <t>0.05*sqrt(p_i)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</si>
</sst>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0.0000"/>
    <numFmt numFmtId="166" formatCode="0.000"/>
    <numFmt numFmtId="167" formatCode="_(* #,##0_);_(* \(#,##0\);_(* &quot;-&quot;??_);_(@_)"/>
    <numFmt numFmtId="168" formatCode="0.000000"/>
  </numFmts>
  <fonts count="11" x14ac:knownFonts="1">
    <font>
      <sz val="10"/>
      <name val="Verdana"/>
    </font>
    <font>
      <sz val="12"/>
      <color theme="1"/>
      <name val="Calibri"/>
      <family val="2"/>
      <scheme val="minor"/>
    </font>
    <font>
      <b/>
      <sz val="10"/>
      <name val="Verdana"/>
    </font>
    <font>
      <sz val="10"/>
      <name val="Verdana"/>
    </font>
    <font>
      <sz val="8"/>
      <name val="Verdana"/>
    </font>
    <font>
      <sz val="12"/>
      <color theme="0"/>
      <name val="Calibri"/>
      <family val="2"/>
      <scheme val="minor"/>
    </font>
    <font>
      <sz val="12"/>
      <color theme="1"/>
      <name val="Times"/>
    </font>
    <font>
      <u/>
      <sz val="10"/>
      <color theme="10"/>
      <name val="Verdana"/>
    </font>
    <font>
      <u/>
      <sz val="10"/>
      <color theme="11"/>
      <name val="Verdana"/>
    </font>
    <font>
      <b/>
      <sz val="10"/>
      <color rgb="FF663300"/>
      <name val="Times"/>
    </font>
    <font>
      <sz val="10"/>
      <name val="Times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0" fontId="2" fillId="2" borderId="0" xfId="0" applyFont="1" applyFill="1" applyAlignment="1">
      <alignment horizontal="right"/>
    </xf>
    <xf numFmtId="3" fontId="2" fillId="2" borderId="0" xfId="1" applyNumberFormat="1" applyFont="1" applyFill="1" applyAlignment="1">
      <alignment horizontal="right"/>
    </xf>
    <xf numFmtId="2" fontId="2" fillId="2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66" fontId="2" fillId="3" borderId="0" xfId="0" applyNumberFormat="1" applyFont="1" applyFill="1" applyAlignment="1">
      <alignment horizontal="center"/>
    </xf>
    <xf numFmtId="166" fontId="0" fillId="0" borderId="0" xfId="0" applyNumberFormat="1" applyAlignment="1">
      <alignment horizontal="center"/>
    </xf>
    <xf numFmtId="0" fontId="5" fillId="4" borderId="0" xfId="2" applyFont="1" applyFill="1" applyAlignment="1">
      <alignment wrapText="1"/>
    </xf>
    <xf numFmtId="167" fontId="5" fillId="4" borderId="0" xfId="3" applyNumberFormat="1" applyFont="1" applyFill="1" applyAlignment="1">
      <alignment wrapText="1"/>
    </xf>
    <xf numFmtId="0" fontId="1" fillId="0" borderId="0" xfId="2"/>
    <xf numFmtId="167" fontId="0" fillId="0" borderId="0" xfId="3" applyNumberFormat="1" applyFont="1"/>
    <xf numFmtId="2" fontId="1" fillId="0" borderId="0" xfId="2" applyNumberFormat="1"/>
    <xf numFmtId="1" fontId="1" fillId="0" borderId="0" xfId="2" applyNumberFormat="1"/>
    <xf numFmtId="0" fontId="6" fillId="0" borderId="0" xfId="2" applyFont="1"/>
    <xf numFmtId="166" fontId="1" fillId="0" borderId="0" xfId="2" applyNumberFormat="1"/>
    <xf numFmtId="0" fontId="5" fillId="4" borderId="0" xfId="2" applyFont="1" applyFill="1"/>
    <xf numFmtId="167" fontId="5" fillId="4" borderId="0" xfId="3" applyNumberFormat="1" applyFont="1" applyFill="1"/>
    <xf numFmtId="2" fontId="5" fillId="4" borderId="0" xfId="2" applyNumberFormat="1" applyFont="1" applyFill="1"/>
    <xf numFmtId="165" fontId="5" fillId="4" borderId="0" xfId="2" applyNumberFormat="1" applyFont="1" applyFill="1"/>
    <xf numFmtId="168" fontId="5" fillId="4" borderId="0" xfId="2" applyNumberFormat="1" applyFont="1" applyFill="1"/>
    <xf numFmtId="3" fontId="5" fillId="4" borderId="0" xfId="2" applyNumberFormat="1" applyFont="1" applyFill="1"/>
    <xf numFmtId="1" fontId="5" fillId="4" borderId="0" xfId="2" applyNumberFormat="1" applyFont="1" applyFill="1"/>
    <xf numFmtId="0" fontId="9" fillId="0" borderId="0" xfId="0" applyFont="1"/>
    <xf numFmtId="0" fontId="10" fillId="0" borderId="0" xfId="0" applyFont="1"/>
    <xf numFmtId="0" fontId="9" fillId="0" borderId="0" xfId="0" applyFont="1"/>
  </cellXfs>
  <cellStyles count="20">
    <cellStyle name="Comma" xfId="1" builtinId="3"/>
    <cellStyle name="Comma 2" xfId="3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  <cellStyle name="Normal 2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12</xdr:row>
      <xdr:rowOff>101600</xdr:rowOff>
    </xdr:from>
    <xdr:to>
      <xdr:col>6</xdr:col>
      <xdr:colOff>952500</xdr:colOff>
      <xdr:row>16</xdr:row>
      <xdr:rowOff>12700</xdr:rowOff>
    </xdr:to>
    <xdr:pic>
      <xdr:nvPicPr>
        <xdr:cNvPr id="10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0" y="2082800"/>
          <a:ext cx="41783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tabSelected="1" showRuler="0" view="pageLayout" zoomScale="125" zoomScaleNormal="125" zoomScalePageLayoutView="125" workbookViewId="0">
      <selection activeCell="F21" sqref="F21"/>
    </sheetView>
  </sheetViews>
  <sheetFormatPr baseColWidth="10" defaultRowHeight="13" x14ac:dyDescent="0"/>
  <cols>
    <col min="1" max="1" width="10.7109375" style="3"/>
    <col min="2" max="2" width="14.140625" style="3" bestFit="1" customWidth="1"/>
    <col min="3" max="6" width="10.7109375" style="3"/>
  </cols>
  <sheetData>
    <row r="1" spans="1:6" s="1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3" t="s">
        <v>6</v>
      </c>
      <c r="B2" s="3" t="s">
        <v>10</v>
      </c>
      <c r="C2" s="3">
        <v>8</v>
      </c>
      <c r="D2" s="3" t="s">
        <v>13</v>
      </c>
      <c r="E2" s="3" t="s">
        <v>16</v>
      </c>
      <c r="F2" s="3" t="s">
        <v>19</v>
      </c>
    </row>
    <row r="3" spans="1:6">
      <c r="A3" s="3" t="s">
        <v>7</v>
      </c>
      <c r="B3" s="3" t="s">
        <v>11</v>
      </c>
      <c r="C3" s="3">
        <v>7</v>
      </c>
      <c r="D3" s="3" t="s">
        <v>14</v>
      </c>
      <c r="E3" s="3" t="s">
        <v>17</v>
      </c>
      <c r="F3" s="3" t="s">
        <v>20</v>
      </c>
    </row>
    <row r="4" spans="1:6">
      <c r="A4" s="3" t="s">
        <v>8</v>
      </c>
      <c r="B4" s="3" t="s">
        <v>12</v>
      </c>
      <c r="C4" s="3">
        <v>5</v>
      </c>
      <c r="D4" s="3" t="s">
        <v>15</v>
      </c>
      <c r="E4" s="3" t="s">
        <v>18</v>
      </c>
      <c r="F4" s="3" t="s">
        <v>20</v>
      </c>
    </row>
    <row r="5" spans="1:6">
      <c r="A5" s="3" t="s">
        <v>9</v>
      </c>
      <c r="B5" s="3" t="s">
        <v>12</v>
      </c>
      <c r="C5" s="3">
        <v>4</v>
      </c>
      <c r="D5" s="3" t="s">
        <v>15</v>
      </c>
      <c r="E5" s="3" t="s">
        <v>18</v>
      </c>
      <c r="F5" s="3" t="s">
        <v>20</v>
      </c>
    </row>
    <row r="6" spans="1:6">
      <c r="A6" s="2" t="s">
        <v>21</v>
      </c>
      <c r="B6" s="2" t="s">
        <v>22</v>
      </c>
      <c r="C6" s="2"/>
      <c r="D6" s="2" t="s">
        <v>23</v>
      </c>
      <c r="E6" s="2" t="s">
        <v>24</v>
      </c>
      <c r="F6" s="2"/>
    </row>
    <row r="9" spans="1:6">
      <c r="E9" s="10" t="s">
        <v>32</v>
      </c>
      <c r="F9" s="10" t="s">
        <v>20</v>
      </c>
    </row>
  </sheetData>
  <phoneticPr fontId="4" type="noConversion"/>
  <pageMargins left="0.75" right="0.75" top="1" bottom="1" header="0.5" footer="0.5"/>
  <pageSetup orientation="portrait" horizontalDpi="4294967292" verticalDpi="4294967292"/>
  <headerFooter>
    <oddHeader>&amp;CSystem: [13: 8, 7, 5, 4]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showRuler="0" view="pageLayout" zoomScale="125" zoomScaleNormal="125" zoomScalePageLayoutView="125" workbookViewId="0">
      <selection activeCell="G9" sqref="G9"/>
    </sheetView>
  </sheetViews>
  <sheetFormatPr baseColWidth="10" defaultRowHeight="13" x14ac:dyDescent="0"/>
  <cols>
    <col min="1" max="1" width="8.7109375" customWidth="1"/>
    <col min="3" max="3" width="9.85546875" customWidth="1"/>
    <col min="4" max="4" width="8.85546875" customWidth="1"/>
  </cols>
  <sheetData>
    <row r="1" spans="1:7">
      <c r="A1" s="3"/>
      <c r="B1" s="3"/>
      <c r="C1" s="3"/>
      <c r="D1" s="3"/>
      <c r="E1" s="3"/>
      <c r="F1" s="3"/>
      <c r="G1" s="2" t="s">
        <v>28</v>
      </c>
    </row>
    <row r="2" spans="1:7">
      <c r="A2" s="2"/>
      <c r="B2" s="7" t="s">
        <v>1</v>
      </c>
      <c r="C2" s="2" t="s">
        <v>26</v>
      </c>
      <c r="D2" s="2" t="s">
        <v>25</v>
      </c>
      <c r="E2" s="2" t="s">
        <v>33</v>
      </c>
      <c r="F2" s="2" t="s">
        <v>27</v>
      </c>
      <c r="G2" s="2" t="s">
        <v>30</v>
      </c>
    </row>
    <row r="3" spans="1:7">
      <c r="A3" s="3" t="s">
        <v>6</v>
      </c>
      <c r="B3" s="6">
        <v>10000000</v>
      </c>
      <c r="C3" s="5">
        <f>SQRT(B3)</f>
        <v>3162.2776601683795</v>
      </c>
      <c r="D3" s="3">
        <v>0.625</v>
      </c>
      <c r="E3" s="12">
        <f>D3/$D$7</f>
        <v>0.41666666666666669</v>
      </c>
      <c r="F3" s="4">
        <f>E3*($C$7/C3)</f>
        <v>1.4348418872845345</v>
      </c>
      <c r="G3" s="5">
        <f>D3*C3</f>
        <v>1976.4235376052372</v>
      </c>
    </row>
    <row r="4" spans="1:7">
      <c r="A4" s="3" t="s">
        <v>7</v>
      </c>
      <c r="B4" s="6">
        <v>8000000</v>
      </c>
      <c r="C4" s="5">
        <f>SQRT(B4)</f>
        <v>2828.4271247461902</v>
      </c>
      <c r="D4" s="3">
        <v>0.375</v>
      </c>
      <c r="E4" s="12">
        <f>D4/$D$7</f>
        <v>0.25</v>
      </c>
      <c r="F4" s="4">
        <f>E4*($C$7/C4)</f>
        <v>0.96252119907969302</v>
      </c>
      <c r="G4" s="5">
        <f>D4*C4</f>
        <v>1060.6601717798212</v>
      </c>
    </row>
    <row r="5" spans="1:7">
      <c r="A5" s="3" t="s">
        <v>8</v>
      </c>
      <c r="B5" s="6">
        <v>6000000</v>
      </c>
      <c r="C5" s="5">
        <f>SQRT(B5)</f>
        <v>2449.4897427831779</v>
      </c>
      <c r="D5" s="3">
        <v>0.375</v>
      </c>
      <c r="E5" s="12">
        <f>D5/$D$7</f>
        <v>0.25</v>
      </c>
      <c r="F5" s="4">
        <f>E5*($C$7/C5)</f>
        <v>1.1114237467787644</v>
      </c>
      <c r="G5" s="5">
        <f>D5*C5</f>
        <v>918.55865354369166</v>
      </c>
    </row>
    <row r="6" spans="1:7">
      <c r="A6" s="3" t="s">
        <v>9</v>
      </c>
      <c r="B6" s="6">
        <v>6000000</v>
      </c>
      <c r="C6" s="5">
        <f>SQRT(B6)</f>
        <v>2449.4897427831779</v>
      </c>
      <c r="D6" s="3">
        <v>0.125</v>
      </c>
      <c r="E6" s="12">
        <f>D6/$D$7</f>
        <v>8.3333333333333329E-2</v>
      </c>
      <c r="F6" s="4">
        <f>E6*($C$7/C6)</f>
        <v>0.37047458225958813</v>
      </c>
      <c r="G6" s="5">
        <f>D6*C6</f>
        <v>306.18621784789724</v>
      </c>
    </row>
    <row r="7" spans="1:7">
      <c r="A7" s="2" t="s">
        <v>31</v>
      </c>
      <c r="B7" s="8">
        <f>SUM(B3:B6)</f>
        <v>30000000</v>
      </c>
      <c r="C7" s="9">
        <f>SUM(C3:C6)</f>
        <v>10889.684270480926</v>
      </c>
      <c r="D7" s="9">
        <f>SUM(D3:D6)</f>
        <v>1.5</v>
      </c>
      <c r="E7" s="9"/>
      <c r="F7" s="2"/>
      <c r="G7" s="9">
        <f>SUM(G3:G6)</f>
        <v>4261.828580776647</v>
      </c>
    </row>
    <row r="8" spans="1:7">
      <c r="A8" s="3"/>
      <c r="B8" s="3"/>
      <c r="C8" s="3"/>
      <c r="D8" s="3"/>
      <c r="E8" s="3"/>
      <c r="F8" s="3"/>
      <c r="G8" s="3"/>
    </row>
    <row r="9" spans="1:7">
      <c r="A9" s="3"/>
      <c r="B9" s="3"/>
      <c r="C9" s="3"/>
      <c r="D9" s="3"/>
      <c r="E9" s="3"/>
      <c r="F9" s="10" t="s">
        <v>29</v>
      </c>
      <c r="G9" s="11">
        <f>(SQRT(B7)-G7)/SQRT(2*PI())</f>
        <v>484.87324848912135</v>
      </c>
    </row>
    <row r="10" spans="1:7">
      <c r="A10" s="3"/>
      <c r="B10" s="3"/>
      <c r="C10" s="3"/>
      <c r="D10" s="3"/>
      <c r="E10" s="3"/>
      <c r="F10" s="3"/>
      <c r="G10" s="3"/>
    </row>
    <row r="11" spans="1:7">
      <c r="A11" s="3"/>
      <c r="B11" s="3"/>
      <c r="C11" s="3"/>
      <c r="D11" s="3"/>
      <c r="E11" s="3"/>
      <c r="F11" s="3"/>
      <c r="G11" s="3"/>
    </row>
  </sheetData>
  <phoneticPr fontId="4" type="noConversion"/>
  <pageMargins left="0.75" right="0.75" top="1" bottom="1" header="0.5" footer="0.5"/>
  <pageSetup orientation="portrait" horizontalDpi="4294967292" verticalDpi="4294967292"/>
  <headerFooter>
    <oddHeader>&amp;CSystem: [13: 8, 7, 5, 4]</oddHead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4"/>
  <sheetViews>
    <sheetView showRuler="0" workbookViewId="0">
      <selection activeCell="I28" sqref="I28"/>
    </sheetView>
  </sheetViews>
  <sheetFormatPr baseColWidth="10" defaultRowHeight="15" x14ac:dyDescent="0"/>
  <cols>
    <col min="1" max="1" width="10.7109375" style="15"/>
    <col min="2" max="2" width="12.5703125" style="15" customWidth="1"/>
    <col min="3" max="3" width="10.7109375" style="15"/>
    <col min="4" max="4" width="7.7109375" style="15" customWidth="1"/>
    <col min="5" max="11" width="10.7109375" style="15"/>
    <col min="12" max="12" width="10.7109375" style="15" bestFit="1" customWidth="1"/>
    <col min="13" max="13" width="10.7109375" style="15"/>
    <col min="14" max="14" width="6.85546875" style="15" bestFit="1" customWidth="1"/>
    <col min="15" max="16384" width="10.7109375" style="15"/>
  </cols>
  <sheetData>
    <row r="2" spans="1:17" ht="30">
      <c r="A2" s="13" t="s">
        <v>34</v>
      </c>
      <c r="B2" s="14" t="s">
        <v>35</v>
      </c>
      <c r="C2" s="13" t="s">
        <v>36</v>
      </c>
      <c r="D2" s="13" t="s">
        <v>37</v>
      </c>
      <c r="E2" s="13" t="s">
        <v>38</v>
      </c>
      <c r="F2" s="13" t="s">
        <v>39</v>
      </c>
      <c r="G2" s="13" t="s">
        <v>40</v>
      </c>
      <c r="H2" s="13" t="s">
        <v>66</v>
      </c>
      <c r="K2" s="13" t="s">
        <v>34</v>
      </c>
      <c r="L2" s="14" t="s">
        <v>35</v>
      </c>
      <c r="M2" s="13" t="s">
        <v>36</v>
      </c>
      <c r="N2" s="13" t="s">
        <v>41</v>
      </c>
      <c r="O2" s="13" t="s">
        <v>42</v>
      </c>
      <c r="P2" s="13" t="s">
        <v>43</v>
      </c>
      <c r="Q2" s="13" t="s">
        <v>40</v>
      </c>
    </row>
    <row r="3" spans="1:17">
      <c r="A3" s="15" t="s">
        <v>44</v>
      </c>
      <c r="B3" s="16">
        <v>61010000</v>
      </c>
      <c r="C3" s="17">
        <f>SQRT(B3)</f>
        <v>7810.889834071404</v>
      </c>
      <c r="D3" s="18">
        <v>10</v>
      </c>
      <c r="E3" s="19">
        <v>0.13964799999999999</v>
      </c>
      <c r="F3" s="19">
        <v>0.12871299999999999</v>
      </c>
      <c r="G3" s="20">
        <f>F3/C3*$C$18</f>
        <v>0.8992241259477145</v>
      </c>
      <c r="H3" s="17">
        <f>E3*C3</f>
        <v>1090.7751435484033</v>
      </c>
      <c r="K3" s="15" t="s">
        <v>44</v>
      </c>
      <c r="L3" s="16">
        <v>81640000</v>
      </c>
      <c r="M3" s="17">
        <f>SQRT(L3)</f>
        <v>9035.4855984612132</v>
      </c>
      <c r="N3" s="18">
        <v>10</v>
      </c>
      <c r="P3" s="20"/>
      <c r="Q3" s="20"/>
    </row>
    <row r="4" spans="1:17">
      <c r="A4" s="15" t="s">
        <v>45</v>
      </c>
      <c r="B4" s="16">
        <v>56821000</v>
      </c>
      <c r="C4" s="17">
        <f t="shared" ref="C4:C14" si="0">SQRT(B4)</f>
        <v>7537.970549159767</v>
      </c>
      <c r="D4" s="18">
        <v>10</v>
      </c>
      <c r="E4" s="19">
        <v>0.13964799999999999</v>
      </c>
      <c r="F4" s="19">
        <v>0.12871299999999999</v>
      </c>
      <c r="G4" s="20">
        <f t="shared" ref="G4:G14" si="1">F4/C4*$C$18</f>
        <v>0.93178137777410941</v>
      </c>
      <c r="H4" s="17">
        <f t="shared" ref="H4:H14" si="2">E4*C4</f>
        <v>1052.6625112490631</v>
      </c>
      <c r="K4" s="15" t="s">
        <v>45</v>
      </c>
      <c r="L4" s="16">
        <v>57290000</v>
      </c>
      <c r="M4" s="17">
        <f t="shared" ref="M4:M17" si="3">SQRT(L4)</f>
        <v>7569.0157880665038</v>
      </c>
      <c r="N4" s="18">
        <v>10</v>
      </c>
      <c r="P4" s="20"/>
      <c r="Q4" s="20"/>
    </row>
    <row r="5" spans="1:17">
      <c r="A5" s="15" t="s">
        <v>46</v>
      </c>
      <c r="B5" s="16">
        <v>55476000</v>
      </c>
      <c r="C5" s="17">
        <f t="shared" si="0"/>
        <v>7448.221264167707</v>
      </c>
      <c r="D5" s="18">
        <v>10</v>
      </c>
      <c r="E5" s="19">
        <v>0.13964799999999999</v>
      </c>
      <c r="F5" s="19">
        <v>0.12871299999999999</v>
      </c>
      <c r="G5" s="20">
        <f t="shared" si="1"/>
        <v>0.94300912054089037</v>
      </c>
      <c r="H5" s="17">
        <f t="shared" si="2"/>
        <v>1040.1292030984919</v>
      </c>
      <c r="K5" s="15" t="s">
        <v>46</v>
      </c>
      <c r="L5" s="16">
        <v>58150000</v>
      </c>
      <c r="M5" s="17">
        <f t="shared" si="3"/>
        <v>7625.6147293185486</v>
      </c>
      <c r="N5" s="18">
        <v>10</v>
      </c>
      <c r="P5" s="20"/>
      <c r="Q5" s="20"/>
    </row>
    <row r="6" spans="1:17">
      <c r="A6" s="15" t="s">
        <v>47</v>
      </c>
      <c r="B6" s="16">
        <v>14583000</v>
      </c>
      <c r="C6" s="17">
        <f t="shared" si="0"/>
        <v>3818.7694353024249</v>
      </c>
      <c r="D6" s="18">
        <v>5</v>
      </c>
      <c r="E6" s="19">
        <v>7.2265999999999997E-2</v>
      </c>
      <c r="F6" s="19">
        <v>6.6607E-2</v>
      </c>
      <c r="G6" s="20">
        <f t="shared" si="1"/>
        <v>0.95179295412946152</v>
      </c>
      <c r="H6" s="17">
        <f t="shared" si="2"/>
        <v>275.96719201156503</v>
      </c>
      <c r="K6" s="15" t="s">
        <v>47</v>
      </c>
      <c r="L6" s="16">
        <v>15450000</v>
      </c>
      <c r="M6" s="17">
        <f t="shared" si="3"/>
        <v>3930.648801406709</v>
      </c>
      <c r="N6" s="18">
        <v>5</v>
      </c>
      <c r="P6" s="20"/>
      <c r="Q6" s="20"/>
    </row>
    <row r="7" spans="1:17">
      <c r="A7" s="15" t="s">
        <v>48</v>
      </c>
      <c r="B7" s="16">
        <v>9876000</v>
      </c>
      <c r="C7" s="17">
        <f t="shared" si="0"/>
        <v>3142.6103799230345</v>
      </c>
      <c r="D7" s="18">
        <v>5</v>
      </c>
      <c r="E7" s="19">
        <v>7.2265999999999997E-2</v>
      </c>
      <c r="F7" s="19">
        <v>6.6607E-2</v>
      </c>
      <c r="G7" s="20">
        <f t="shared" si="1"/>
        <v>1.1565792136328423</v>
      </c>
      <c r="H7" s="17">
        <f t="shared" si="2"/>
        <v>227.10388171551801</v>
      </c>
      <c r="K7" s="15" t="s">
        <v>48</v>
      </c>
      <c r="L7" s="16">
        <v>10140000</v>
      </c>
      <c r="M7" s="17">
        <f t="shared" si="3"/>
        <v>3184.3366656181315</v>
      </c>
      <c r="N7" s="18">
        <v>5</v>
      </c>
      <c r="P7" s="20"/>
      <c r="Q7" s="20"/>
    </row>
    <row r="8" spans="1:17">
      <c r="A8" s="15" t="s">
        <v>49</v>
      </c>
      <c r="B8" s="16">
        <v>370000</v>
      </c>
      <c r="C8" s="17">
        <f t="shared" si="0"/>
        <v>608.27625302982199</v>
      </c>
      <c r="D8" s="18">
        <v>2</v>
      </c>
      <c r="E8" s="19">
        <v>1.9531E-2</v>
      </c>
      <c r="F8" s="19">
        <v>1.8002000000000001E-2</v>
      </c>
      <c r="G8" s="20">
        <f t="shared" si="1"/>
        <v>1.6149755265842862</v>
      </c>
      <c r="H8" s="17">
        <f t="shared" si="2"/>
        <v>11.880243497925454</v>
      </c>
      <c r="K8" s="15" t="s">
        <v>49</v>
      </c>
      <c r="L8" s="16">
        <v>400000</v>
      </c>
      <c r="M8" s="17">
        <f t="shared" si="3"/>
        <v>632.45553203367592</v>
      </c>
      <c r="N8" s="18">
        <v>2</v>
      </c>
      <c r="P8" s="20"/>
      <c r="Q8" s="20"/>
    </row>
    <row r="9" spans="1:17">
      <c r="A9" s="15" t="s">
        <v>50</v>
      </c>
      <c r="B9" s="16">
        <v>56776000</v>
      </c>
      <c r="C9" s="17">
        <f t="shared" si="0"/>
        <v>7534.9850696600588</v>
      </c>
      <c r="D9" s="18">
        <v>10</v>
      </c>
      <c r="E9" s="19">
        <v>0.13964799999999999</v>
      </c>
      <c r="F9" s="19">
        <v>0.12871299999999999</v>
      </c>
      <c r="G9" s="20">
        <f t="shared" si="1"/>
        <v>0.93215056419927633</v>
      </c>
      <c r="H9" s="17">
        <f t="shared" si="2"/>
        <v>1052.2455950078879</v>
      </c>
      <c r="K9" s="15" t="s">
        <v>50</v>
      </c>
      <c r="L9" s="16">
        <v>58260000</v>
      </c>
      <c r="M9" s="17">
        <f t="shared" si="3"/>
        <v>7632.8238549045527</v>
      </c>
      <c r="N9" s="18">
        <v>10</v>
      </c>
      <c r="P9" s="20"/>
      <c r="Q9" s="20"/>
    </row>
    <row r="10" spans="1:17">
      <c r="A10" s="15" t="s">
        <v>51</v>
      </c>
      <c r="B10" s="16">
        <v>5119000</v>
      </c>
      <c r="C10" s="17">
        <f t="shared" si="0"/>
        <v>2262.5207181371843</v>
      </c>
      <c r="D10" s="18">
        <v>3</v>
      </c>
      <c r="E10" s="19">
        <v>4.9805000000000002E-2</v>
      </c>
      <c r="F10" s="19">
        <v>4.5905000000000001E-2</v>
      </c>
      <c r="G10" s="20">
        <f t="shared" si="1"/>
        <v>1.1071678775069611</v>
      </c>
      <c r="H10" s="17">
        <f t="shared" si="2"/>
        <v>112.68484436682247</v>
      </c>
      <c r="K10" s="15" t="s">
        <v>51</v>
      </c>
      <c r="L10" s="16">
        <v>5230000</v>
      </c>
      <c r="M10" s="17">
        <f t="shared" si="3"/>
        <v>2286.9193252058544</v>
      </c>
      <c r="N10" s="18">
        <v>3</v>
      </c>
      <c r="P10" s="20"/>
      <c r="Q10" s="20"/>
    </row>
    <row r="11" spans="1:17">
      <c r="A11" s="15" t="s">
        <v>52</v>
      </c>
      <c r="B11" s="16">
        <v>3542000</v>
      </c>
      <c r="C11" s="17">
        <f t="shared" si="0"/>
        <v>1882.0201911775548</v>
      </c>
      <c r="D11" s="18">
        <v>3</v>
      </c>
      <c r="E11" s="19">
        <v>4.9805000000000002E-2</v>
      </c>
      <c r="F11" s="19">
        <v>4.5905000000000001E-2</v>
      </c>
      <c r="G11" s="20">
        <f t="shared" si="1"/>
        <v>1.3310113637772043</v>
      </c>
      <c r="H11" s="17">
        <f t="shared" si="2"/>
        <v>93.734015621598118</v>
      </c>
      <c r="K11" s="15" t="s">
        <v>52</v>
      </c>
      <c r="L11" s="16">
        <v>3580000</v>
      </c>
      <c r="M11" s="17">
        <f t="shared" si="3"/>
        <v>1892.0887928424502</v>
      </c>
      <c r="N11" s="18">
        <v>3</v>
      </c>
      <c r="P11" s="20"/>
      <c r="Q11" s="20"/>
    </row>
    <row r="12" spans="1:17">
      <c r="A12" s="15" t="s">
        <v>53</v>
      </c>
      <c r="B12" s="16">
        <v>9994000</v>
      </c>
      <c r="C12" s="17">
        <f t="shared" si="0"/>
        <v>3161.3288345251271</v>
      </c>
      <c r="D12" s="18">
        <v>5</v>
      </c>
      <c r="E12" s="19">
        <v>7.2265999999999997E-2</v>
      </c>
      <c r="F12" s="19">
        <v>6.6607E-2</v>
      </c>
      <c r="G12" s="20">
        <f t="shared" si="1"/>
        <v>1.1497310252167319</v>
      </c>
      <c r="H12" s="17">
        <f t="shared" si="2"/>
        <v>228.45658955579282</v>
      </c>
      <c r="K12" s="15" t="s">
        <v>53</v>
      </c>
      <c r="L12" s="16">
        <v>10460000</v>
      </c>
      <c r="M12" s="17">
        <f t="shared" si="3"/>
        <v>3234.1923257592457</v>
      </c>
      <c r="N12" s="18">
        <v>5</v>
      </c>
      <c r="P12" s="20"/>
      <c r="Q12" s="20"/>
    </row>
    <row r="13" spans="1:17">
      <c r="A13" s="15" t="s">
        <v>54</v>
      </c>
      <c r="B13" s="16">
        <v>38632000</v>
      </c>
      <c r="C13" s="17">
        <f t="shared" si="0"/>
        <v>6215.4645844055776</v>
      </c>
      <c r="D13" s="18">
        <v>8</v>
      </c>
      <c r="E13" s="19">
        <v>0.11816400000000001</v>
      </c>
      <c r="F13" s="19">
        <v>0.10891099999999999</v>
      </c>
      <c r="G13" s="20">
        <f t="shared" si="1"/>
        <v>0.95619000458618142</v>
      </c>
      <c r="H13" s="17">
        <f t="shared" si="2"/>
        <v>734.44415715170067</v>
      </c>
      <c r="K13" s="15" t="s">
        <v>54</v>
      </c>
      <c r="L13" s="16">
        <v>39210000</v>
      </c>
      <c r="M13" s="17">
        <f t="shared" si="3"/>
        <v>6261.7888817813073</v>
      </c>
      <c r="N13" s="18">
        <v>8</v>
      </c>
      <c r="P13" s="20"/>
      <c r="Q13" s="20"/>
    </row>
    <row r="14" spans="1:17">
      <c r="A14" s="15" t="s">
        <v>55</v>
      </c>
      <c r="B14" s="16">
        <v>9897000</v>
      </c>
      <c r="C14" s="17">
        <f t="shared" si="0"/>
        <v>3145.9497770943517</v>
      </c>
      <c r="D14" s="18">
        <v>5</v>
      </c>
      <c r="E14" s="19">
        <v>7.2265999999999997E-2</v>
      </c>
      <c r="F14" s="19">
        <v>6.6607E-2</v>
      </c>
      <c r="G14" s="20">
        <f t="shared" si="1"/>
        <v>1.1553515152816063</v>
      </c>
      <c r="H14" s="17">
        <f t="shared" si="2"/>
        <v>227.34520659150041</v>
      </c>
      <c r="K14" s="15" t="s">
        <v>55</v>
      </c>
      <c r="L14" s="16">
        <v>9900000</v>
      </c>
      <c r="M14" s="17">
        <f t="shared" si="3"/>
        <v>3146.4265445104547</v>
      </c>
      <c r="N14" s="18">
        <v>5</v>
      </c>
      <c r="P14" s="20"/>
      <c r="Q14" s="20"/>
    </row>
    <row r="15" spans="1:17">
      <c r="A15" s="15" t="s">
        <v>56</v>
      </c>
      <c r="B15" s="16"/>
      <c r="C15" s="17"/>
      <c r="D15" s="17"/>
      <c r="F15" s="20"/>
      <c r="G15" s="20"/>
      <c r="K15" s="15" t="s">
        <v>56</v>
      </c>
      <c r="L15" s="16">
        <v>8830000</v>
      </c>
      <c r="M15" s="17">
        <f t="shared" si="3"/>
        <v>2971.5315916207251</v>
      </c>
      <c r="N15" s="18">
        <v>4</v>
      </c>
      <c r="P15" s="20"/>
      <c r="Q15" s="20"/>
    </row>
    <row r="16" spans="1:17">
      <c r="A16" s="15" t="s">
        <v>57</v>
      </c>
      <c r="B16" s="16"/>
      <c r="C16" s="17"/>
      <c r="D16" s="17"/>
      <c r="F16" s="20"/>
      <c r="G16" s="20"/>
      <c r="K16" s="15" t="s">
        <v>57</v>
      </c>
      <c r="L16" s="16">
        <v>8050000</v>
      </c>
      <c r="M16" s="17">
        <f t="shared" si="3"/>
        <v>2837.2521918222214</v>
      </c>
      <c r="N16" s="18">
        <v>4</v>
      </c>
      <c r="P16" s="20"/>
      <c r="Q16" s="20"/>
    </row>
    <row r="17" spans="1:17">
      <c r="A17" s="15" t="s">
        <v>58</v>
      </c>
      <c r="B17" s="16"/>
      <c r="C17" s="17"/>
      <c r="D17" s="17"/>
      <c r="F17" s="20"/>
      <c r="G17" s="20"/>
      <c r="K17" s="15" t="s">
        <v>58</v>
      </c>
      <c r="L17" s="16">
        <v>5110000</v>
      </c>
      <c r="M17" s="17">
        <f t="shared" si="3"/>
        <v>2260.5309110914632</v>
      </c>
      <c r="N17" s="18">
        <v>3</v>
      </c>
      <c r="P17" s="20"/>
      <c r="Q17" s="20"/>
    </row>
    <row r="18" spans="1:17">
      <c r="A18" s="21" t="s">
        <v>31</v>
      </c>
      <c r="B18" s="26">
        <f>SUM(B3:B17)</f>
        <v>322096000</v>
      </c>
      <c r="C18" s="23">
        <f>SUM(C3:C17)</f>
        <v>54569.006890653996</v>
      </c>
      <c r="D18" s="23"/>
      <c r="E18" s="24">
        <f>SUM(E3:E17)</f>
        <v>1.0849609999999998</v>
      </c>
      <c r="F18" s="25"/>
      <c r="G18" s="21"/>
      <c r="H18" s="23">
        <f>SUM(H3:H14)</f>
        <v>6147.4285834162692</v>
      </c>
      <c r="K18" s="21" t="s">
        <v>31</v>
      </c>
      <c r="L18" s="22"/>
      <c r="M18" s="23">
        <f>SUM(M3:M17)</f>
        <v>64501.111534443051</v>
      </c>
      <c r="N18" s="23"/>
      <c r="O18" s="24"/>
      <c r="P18" s="25"/>
      <c r="Q18" s="21"/>
    </row>
    <row r="19" spans="1:17">
      <c r="C19" s="15" t="s">
        <v>59</v>
      </c>
      <c r="D19" s="15">
        <v>54</v>
      </c>
      <c r="M19" s="15" t="s">
        <v>59</v>
      </c>
      <c r="N19" s="18">
        <v>62</v>
      </c>
    </row>
    <row r="21" spans="1:17">
      <c r="G21" s="21" t="s">
        <v>29</v>
      </c>
      <c r="H21" s="23">
        <f>(SQRT(B18) - H18)/(2*PI())</f>
        <v>1877.965398235682</v>
      </c>
    </row>
    <row r="26" spans="1:17">
      <c r="A26" s="19"/>
      <c r="B26" s="19"/>
      <c r="C26" s="19"/>
      <c r="D26" s="19"/>
      <c r="E26" s="19"/>
      <c r="F26" s="19"/>
    </row>
    <row r="27" spans="1:17" ht="30">
      <c r="A27" s="19"/>
      <c r="B27" s="19"/>
      <c r="C27" s="19"/>
      <c r="D27" s="13" t="s">
        <v>67</v>
      </c>
      <c r="E27" s="19"/>
      <c r="F27" s="19"/>
    </row>
    <row r="28" spans="1:17" ht="30">
      <c r="A28" s="13" t="s">
        <v>34</v>
      </c>
      <c r="B28" s="14" t="s">
        <v>35</v>
      </c>
      <c r="C28" s="13" t="s">
        <v>36</v>
      </c>
      <c r="D28" s="13" t="s">
        <v>125</v>
      </c>
      <c r="E28" s="13" t="s">
        <v>68</v>
      </c>
      <c r="F28" s="13" t="s">
        <v>69</v>
      </c>
      <c r="G28" s="13" t="s">
        <v>40</v>
      </c>
      <c r="H28" s="13" t="s">
        <v>66</v>
      </c>
    </row>
    <row r="29" spans="1:17">
      <c r="A29" s="15" t="s">
        <v>44</v>
      </c>
      <c r="B29" s="16">
        <v>61010000</v>
      </c>
      <c r="C29" s="17">
        <f>SQRT(B29)</f>
        <v>7810.889834071404</v>
      </c>
      <c r="D29" s="18">
        <f>ROUND(C29*0.05,0)</f>
        <v>391</v>
      </c>
      <c r="E29" s="19">
        <v>0.35546899999999998</v>
      </c>
      <c r="F29" s="19">
        <v>0.14665600000000001</v>
      </c>
      <c r="G29" s="20">
        <f>F29/C29*$C$18</f>
        <v>1.0245788181068582</v>
      </c>
      <c r="H29" s="17">
        <f>E29*C29</f>
        <v>2776.5291984275277</v>
      </c>
    </row>
    <row r="30" spans="1:17">
      <c r="A30" s="15" t="s">
        <v>45</v>
      </c>
      <c r="B30" s="16">
        <v>56821000</v>
      </c>
      <c r="C30" s="17">
        <f t="shared" ref="C30:C40" si="4">SQRT(B30)</f>
        <v>7537.970549159767</v>
      </c>
      <c r="D30" s="18">
        <f t="shared" ref="D30:D40" si="5">ROUND(C30*0.05,0)</f>
        <v>377</v>
      </c>
      <c r="E30" s="19">
        <v>0.34570299999999998</v>
      </c>
      <c r="F30" s="19">
        <v>0.142627</v>
      </c>
      <c r="G30" s="20">
        <f t="shared" ref="G30:G40" si="6">F30/C30*$C$18</f>
        <v>1.0325078474418894</v>
      </c>
      <c r="H30" s="17">
        <f t="shared" ref="H30:H40" si="7">E30*C30</f>
        <v>2605.8990327561787</v>
      </c>
    </row>
    <row r="31" spans="1:17">
      <c r="A31" s="15" t="s">
        <v>46</v>
      </c>
      <c r="B31" s="16">
        <v>55476000</v>
      </c>
      <c r="C31" s="17">
        <f t="shared" si="4"/>
        <v>7448.221264167707</v>
      </c>
      <c r="D31" s="18">
        <f t="shared" si="5"/>
        <v>372</v>
      </c>
      <c r="E31" s="19">
        <v>0.33593800000000001</v>
      </c>
      <c r="F31" s="19">
        <v>0.138598</v>
      </c>
      <c r="G31" s="20">
        <f t="shared" si="6"/>
        <v>1.015431060489044</v>
      </c>
      <c r="H31" s="17">
        <f t="shared" si="7"/>
        <v>2502.1405550419713</v>
      </c>
    </row>
    <row r="32" spans="1:17">
      <c r="A32" s="15" t="s">
        <v>47</v>
      </c>
      <c r="B32" s="16">
        <v>14583000</v>
      </c>
      <c r="C32" s="17">
        <f t="shared" si="4"/>
        <v>3818.7694353024249</v>
      </c>
      <c r="D32" s="18">
        <f t="shared" si="5"/>
        <v>191</v>
      </c>
      <c r="E32" s="19">
        <v>0.16796900000000001</v>
      </c>
      <c r="F32" s="19">
        <v>6.9298999999999999E-2</v>
      </c>
      <c r="G32" s="20">
        <f t="shared" si="6"/>
        <v>0.99026078232344283</v>
      </c>
      <c r="H32" s="17">
        <f t="shared" si="7"/>
        <v>641.43488327831301</v>
      </c>
    </row>
    <row r="33" spans="1:8">
      <c r="A33" s="15" t="s">
        <v>48</v>
      </c>
      <c r="B33" s="16">
        <v>9876000</v>
      </c>
      <c r="C33" s="17">
        <f t="shared" si="4"/>
        <v>3142.6103799230345</v>
      </c>
      <c r="D33" s="18">
        <f t="shared" si="5"/>
        <v>157</v>
      </c>
      <c r="E33" s="19">
        <v>0.13867199999999999</v>
      </c>
      <c r="F33" s="19">
        <v>5.7211999999999999E-2</v>
      </c>
      <c r="G33" s="20">
        <f t="shared" si="6"/>
        <v>0.99344228039638727</v>
      </c>
      <c r="H33" s="17">
        <f t="shared" si="7"/>
        <v>435.79206660468702</v>
      </c>
    </row>
    <row r="34" spans="1:8">
      <c r="A34" s="15" t="s">
        <v>49</v>
      </c>
      <c r="B34" s="16">
        <v>370000</v>
      </c>
      <c r="C34" s="17">
        <f t="shared" si="4"/>
        <v>608.27625302982199</v>
      </c>
      <c r="D34" s="18">
        <f t="shared" si="5"/>
        <v>30</v>
      </c>
      <c r="E34" s="19">
        <v>2.1484E-2</v>
      </c>
      <c r="F34" s="19">
        <v>8.8640000000000004E-3</v>
      </c>
      <c r="G34" s="20">
        <f t="shared" si="6"/>
        <v>0.79519737071676</v>
      </c>
      <c r="H34" s="17">
        <f t="shared" si="7"/>
        <v>13.068207020092695</v>
      </c>
    </row>
    <row r="35" spans="1:8">
      <c r="A35" s="15" t="s">
        <v>50</v>
      </c>
      <c r="B35" s="16">
        <v>56776000</v>
      </c>
      <c r="C35" s="17">
        <f t="shared" si="4"/>
        <v>7534.9850696600588</v>
      </c>
      <c r="D35" s="18">
        <f t="shared" si="5"/>
        <v>377</v>
      </c>
      <c r="E35" s="19">
        <v>0.34570299999999998</v>
      </c>
      <c r="F35" s="19">
        <v>0.142627</v>
      </c>
      <c r="G35" s="20">
        <f t="shared" si="6"/>
        <v>1.0329169432772929</v>
      </c>
      <c r="H35" s="17">
        <f t="shared" si="7"/>
        <v>2604.866943536691</v>
      </c>
    </row>
    <row r="36" spans="1:8">
      <c r="A36" s="15" t="s">
        <v>51</v>
      </c>
      <c r="B36" s="16">
        <v>5119000</v>
      </c>
      <c r="C36" s="17">
        <f t="shared" si="4"/>
        <v>2262.5207181371843</v>
      </c>
      <c r="D36" s="18">
        <f t="shared" si="5"/>
        <v>113</v>
      </c>
      <c r="E36" s="19">
        <v>9.5702999999999996E-2</v>
      </c>
      <c r="F36" s="19">
        <v>3.9483999999999998E-2</v>
      </c>
      <c r="G36" s="20">
        <f t="shared" si="6"/>
        <v>0.95230185111610621</v>
      </c>
      <c r="H36" s="17">
        <f t="shared" si="7"/>
        <v>216.53002028788293</v>
      </c>
    </row>
    <row r="37" spans="1:8">
      <c r="A37" s="15" t="s">
        <v>52</v>
      </c>
      <c r="B37" s="16">
        <v>3542000</v>
      </c>
      <c r="C37" s="17">
        <f t="shared" si="4"/>
        <v>1882.0201911775548</v>
      </c>
      <c r="D37" s="18">
        <f t="shared" si="5"/>
        <v>94</v>
      </c>
      <c r="E37" s="19">
        <v>6.4452999999999996E-2</v>
      </c>
      <c r="F37" s="19">
        <v>2.6591E-2</v>
      </c>
      <c r="G37" s="20">
        <f t="shared" si="6"/>
        <v>0.77100366352684102</v>
      </c>
      <c r="H37" s="17">
        <f t="shared" si="7"/>
        <v>121.30184738196694</v>
      </c>
    </row>
    <row r="38" spans="1:8">
      <c r="A38" s="15" t="s">
        <v>53</v>
      </c>
      <c r="B38" s="16">
        <v>9994000</v>
      </c>
      <c r="C38" s="17">
        <f t="shared" si="4"/>
        <v>3161.3288345251271</v>
      </c>
      <c r="D38" s="18">
        <f t="shared" si="5"/>
        <v>158</v>
      </c>
      <c r="E38" s="19">
        <v>0.13867199999999999</v>
      </c>
      <c r="F38" s="19">
        <v>5.7211999999999999E-2</v>
      </c>
      <c r="G38" s="20">
        <f t="shared" si="6"/>
        <v>0.98756003745401633</v>
      </c>
      <c r="H38" s="17">
        <f t="shared" si="7"/>
        <v>438.38779214126839</v>
      </c>
    </row>
    <row r="39" spans="1:8">
      <c r="A39" s="15" t="s">
        <v>54</v>
      </c>
      <c r="B39" s="16">
        <v>38632000</v>
      </c>
      <c r="C39" s="17">
        <f t="shared" si="4"/>
        <v>6215.4645844055776</v>
      </c>
      <c r="D39" s="18">
        <f t="shared" si="5"/>
        <v>311</v>
      </c>
      <c r="E39" s="19">
        <v>0.275391</v>
      </c>
      <c r="F39" s="19">
        <v>0.113618</v>
      </c>
      <c r="G39" s="20">
        <f t="shared" si="6"/>
        <v>0.9975153652163028</v>
      </c>
      <c r="H39" s="17">
        <f t="shared" si="7"/>
        <v>1711.6830073640365</v>
      </c>
    </row>
    <row r="40" spans="1:8">
      <c r="A40" s="15" t="s">
        <v>55</v>
      </c>
      <c r="B40" s="16">
        <v>9897000</v>
      </c>
      <c r="C40" s="17">
        <f t="shared" si="4"/>
        <v>3145.9497770943517</v>
      </c>
      <c r="D40" s="18">
        <f t="shared" si="5"/>
        <v>157</v>
      </c>
      <c r="E40" s="19">
        <v>0.13867199999999999</v>
      </c>
      <c r="F40" s="19">
        <v>5.7211999999999999E-2</v>
      </c>
      <c r="G40" s="20">
        <f t="shared" si="6"/>
        <v>0.99238775042099558</v>
      </c>
      <c r="H40" s="17">
        <f t="shared" si="7"/>
        <v>436.25514748922791</v>
      </c>
    </row>
    <row r="41" spans="1:8">
      <c r="A41" s="15" t="s">
        <v>56</v>
      </c>
      <c r="B41" s="16"/>
      <c r="C41" s="17"/>
      <c r="D41" s="17"/>
      <c r="F41" s="20"/>
      <c r="G41" s="20"/>
    </row>
    <row r="42" spans="1:8">
      <c r="A42" s="15" t="s">
        <v>57</v>
      </c>
      <c r="B42" s="16"/>
      <c r="C42" s="17"/>
      <c r="D42" s="17"/>
      <c r="F42" s="20"/>
      <c r="G42" s="20"/>
    </row>
    <row r="43" spans="1:8">
      <c r="A43" s="15" t="s">
        <v>58</v>
      </c>
      <c r="B43" s="16"/>
      <c r="C43" s="17"/>
      <c r="D43" s="17"/>
      <c r="F43" s="20"/>
      <c r="G43" s="20"/>
    </row>
    <row r="44" spans="1:8">
      <c r="A44" s="21" t="s">
        <v>31</v>
      </c>
      <c r="B44" s="26">
        <f>SUM(B29:B43)</f>
        <v>322096000</v>
      </c>
      <c r="C44" s="23">
        <f>SUM(C29:C43)</f>
        <v>54569.006890653996</v>
      </c>
      <c r="D44" s="27">
        <f>SUM(D29:D40)</f>
        <v>2728</v>
      </c>
      <c r="E44" s="24">
        <f>SUM(E29:E43)</f>
        <v>2.4238290000000005</v>
      </c>
      <c r="F44" s="25"/>
      <c r="G44" s="21"/>
      <c r="H44" s="23">
        <f>SUM(H29:H40)</f>
        <v>14503.888701329841</v>
      </c>
    </row>
    <row r="45" spans="1:8">
      <c r="C45" s="15" t="s">
        <v>59</v>
      </c>
      <c r="D45" s="15">
        <f>D44/2+1</f>
        <v>1365</v>
      </c>
    </row>
    <row r="47" spans="1:8">
      <c r="G47" s="21" t="s">
        <v>29</v>
      </c>
      <c r="H47" s="23">
        <f>(SQRT(B44) - H44)/(2*PI())</f>
        <v>547.99346371945455</v>
      </c>
    </row>
    <row r="51" spans="1:6">
      <c r="A51" s="30" t="s">
        <v>2</v>
      </c>
      <c r="B51" s="30" t="s">
        <v>60</v>
      </c>
      <c r="C51" s="28" t="s">
        <v>61</v>
      </c>
      <c r="D51" s="30" t="s">
        <v>62</v>
      </c>
      <c r="E51" s="30" t="s">
        <v>63</v>
      </c>
      <c r="F51" s="30" t="s">
        <v>64</v>
      </c>
    </row>
    <row r="52" spans="1:6">
      <c r="A52" s="30"/>
      <c r="B52" s="30"/>
      <c r="C52" s="28" t="s">
        <v>65</v>
      </c>
      <c r="D52" s="30"/>
      <c r="E52" s="30"/>
      <c r="F52" s="30"/>
    </row>
    <row r="53" spans="1:6">
      <c r="A53" s="29" t="s">
        <v>70</v>
      </c>
      <c r="B53" s="29" t="s">
        <v>71</v>
      </c>
      <c r="C53" s="29" t="s">
        <v>72</v>
      </c>
      <c r="D53" s="29" t="s">
        <v>73</v>
      </c>
      <c r="E53" s="29" t="s">
        <v>74</v>
      </c>
      <c r="F53" s="29" t="s">
        <v>75</v>
      </c>
    </row>
    <row r="54" spans="1:6">
      <c r="A54" s="29" t="s">
        <v>76</v>
      </c>
      <c r="B54" s="29" t="s">
        <v>77</v>
      </c>
      <c r="C54" s="29" t="s">
        <v>78</v>
      </c>
      <c r="D54" s="29" t="s">
        <v>79</v>
      </c>
      <c r="E54" s="29" t="s">
        <v>80</v>
      </c>
      <c r="F54" s="29" t="s">
        <v>81</v>
      </c>
    </row>
    <row r="55" spans="1:6">
      <c r="A55" s="29" t="s">
        <v>82</v>
      </c>
      <c r="B55" s="29" t="s">
        <v>83</v>
      </c>
      <c r="C55" s="29" t="s">
        <v>84</v>
      </c>
      <c r="D55" s="29" t="s">
        <v>85</v>
      </c>
      <c r="E55" s="29" t="s">
        <v>86</v>
      </c>
      <c r="F55" s="29" t="s">
        <v>87</v>
      </c>
    </row>
    <row r="56" spans="1:6">
      <c r="A56" s="29" t="s">
        <v>88</v>
      </c>
      <c r="B56" s="29" t="s">
        <v>89</v>
      </c>
      <c r="C56" s="29" t="s">
        <v>90</v>
      </c>
      <c r="D56" s="29" t="s">
        <v>91</v>
      </c>
      <c r="E56" s="29" t="s">
        <v>92</v>
      </c>
      <c r="F56" s="29" t="s">
        <v>93</v>
      </c>
    </row>
    <row r="57" spans="1:6">
      <c r="A57" s="29" t="s">
        <v>94</v>
      </c>
      <c r="B57" s="29" t="s">
        <v>95</v>
      </c>
      <c r="C57" s="29" t="s">
        <v>96</v>
      </c>
      <c r="D57" s="29" t="s">
        <v>97</v>
      </c>
      <c r="E57" s="29" t="s">
        <v>98</v>
      </c>
      <c r="F57" s="29" t="s">
        <v>99</v>
      </c>
    </row>
    <row r="58" spans="1:6">
      <c r="A58" s="29" t="s">
        <v>100</v>
      </c>
      <c r="B58" s="29" t="s">
        <v>101</v>
      </c>
      <c r="C58" s="29" t="s">
        <v>102</v>
      </c>
      <c r="D58" s="29" t="s">
        <v>103</v>
      </c>
      <c r="E58" s="29" t="s">
        <v>104</v>
      </c>
      <c r="F58" s="29" t="s">
        <v>105</v>
      </c>
    </row>
    <row r="59" spans="1:6">
      <c r="A59" s="29" t="s">
        <v>76</v>
      </c>
      <c r="B59" s="29" t="s">
        <v>77</v>
      </c>
      <c r="C59" s="29" t="s">
        <v>78</v>
      </c>
      <c r="D59" s="29" t="s">
        <v>79</v>
      </c>
      <c r="E59" s="29" t="s">
        <v>80</v>
      </c>
      <c r="F59" s="29" t="s">
        <v>81</v>
      </c>
    </row>
    <row r="60" spans="1:6">
      <c r="A60" s="29" t="s">
        <v>106</v>
      </c>
      <c r="B60" s="29" t="s">
        <v>107</v>
      </c>
      <c r="C60" s="29" t="s">
        <v>108</v>
      </c>
      <c r="D60" s="29" t="s">
        <v>109</v>
      </c>
      <c r="E60" s="29" t="s">
        <v>110</v>
      </c>
      <c r="F60" s="29" t="s">
        <v>111</v>
      </c>
    </row>
    <row r="61" spans="1:6">
      <c r="A61" s="29" t="s">
        <v>112</v>
      </c>
      <c r="B61" s="29" t="s">
        <v>113</v>
      </c>
      <c r="C61" s="29" t="s">
        <v>114</v>
      </c>
      <c r="D61" s="29" t="s">
        <v>115</v>
      </c>
      <c r="E61" s="29" t="s">
        <v>116</v>
      </c>
      <c r="F61" s="29" t="s">
        <v>117</v>
      </c>
    </row>
    <row r="62" spans="1:6">
      <c r="A62" s="29" t="s">
        <v>118</v>
      </c>
      <c r="B62" s="29" t="s">
        <v>95</v>
      </c>
      <c r="C62" s="29" t="s">
        <v>96</v>
      </c>
      <c r="D62" s="29" t="s">
        <v>97</v>
      </c>
      <c r="E62" s="29" t="s">
        <v>98</v>
      </c>
      <c r="F62" s="29" t="s">
        <v>99</v>
      </c>
    </row>
    <row r="63" spans="1:6">
      <c r="A63" s="29" t="s">
        <v>119</v>
      </c>
      <c r="B63" s="29" t="s">
        <v>120</v>
      </c>
      <c r="C63" s="29" t="s">
        <v>121</v>
      </c>
      <c r="D63" s="29" t="s">
        <v>122</v>
      </c>
      <c r="E63" s="29" t="s">
        <v>123</v>
      </c>
      <c r="F63" s="29" t="s">
        <v>124</v>
      </c>
    </row>
    <row r="64" spans="1:6">
      <c r="A64" s="29" t="s">
        <v>94</v>
      </c>
      <c r="B64" s="29" t="s">
        <v>95</v>
      </c>
      <c r="C64" s="29" t="s">
        <v>96</v>
      </c>
      <c r="D64" s="29" t="s">
        <v>97</v>
      </c>
      <c r="E64" s="29" t="s">
        <v>98</v>
      </c>
      <c r="F64" s="29" t="s">
        <v>99</v>
      </c>
    </row>
  </sheetData>
  <mergeCells count="5">
    <mergeCell ref="A51:A52"/>
    <mergeCell ref="B51:B52"/>
    <mergeCell ref="D51:D52"/>
    <mergeCell ref="E51:E52"/>
    <mergeCell ref="F51:F5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Original Scenario</vt:lpstr>
      <vt:lpstr>MMD Calc</vt:lpstr>
      <vt:lpstr>CM-EU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Wheaton</cp:lastModifiedBy>
  <dcterms:created xsi:type="dcterms:W3CDTF">2007-09-16T23:50:35Z</dcterms:created>
  <dcterms:modified xsi:type="dcterms:W3CDTF">2016-02-18T13:39:55Z</dcterms:modified>
</cp:coreProperties>
</file>