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060" yWindow="0" windowWidth="23860" windowHeight="17280" tabRatio="500"/>
  </bookViews>
  <sheets>
    <sheet name="1995 EU-CM" sheetId="1" r:id="rId1"/>
    <sheet name="MMD Calcs" sheetId="3" r:id="rId2"/>
    <sheet name="From Warwick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5" i="3"/>
  <c r="N4" i="3"/>
  <c r="N19" i="3"/>
  <c r="N22" i="3"/>
  <c r="G22" i="3"/>
  <c r="B19" i="3"/>
  <c r="G19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4" i="3"/>
  <c r="D19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4" i="3"/>
  <c r="J4" i="3"/>
  <c r="C5" i="3"/>
  <c r="J5" i="3"/>
  <c r="C6" i="3"/>
  <c r="J6" i="3"/>
  <c r="C7" i="3"/>
  <c r="J7" i="3"/>
  <c r="C8" i="3"/>
  <c r="J8" i="3"/>
  <c r="C9" i="3"/>
  <c r="J9" i="3"/>
  <c r="C10" i="3"/>
  <c r="J10" i="3"/>
  <c r="C11" i="3"/>
  <c r="J11" i="3"/>
  <c r="C12" i="3"/>
  <c r="J12" i="3"/>
  <c r="C13" i="3"/>
  <c r="J13" i="3"/>
  <c r="C14" i="3"/>
  <c r="J14" i="3"/>
  <c r="C15" i="3"/>
  <c r="J15" i="3"/>
  <c r="C16" i="3"/>
  <c r="J16" i="3"/>
  <c r="C17" i="3"/>
  <c r="J17" i="3"/>
  <c r="C18" i="3"/>
  <c r="J18" i="3"/>
  <c r="J19" i="3"/>
  <c r="J20" i="3"/>
  <c r="C19" i="3"/>
  <c r="M18" i="3"/>
  <c r="F18" i="3"/>
  <c r="M17" i="3"/>
  <c r="F17" i="3"/>
  <c r="M16" i="3"/>
  <c r="F16" i="3"/>
  <c r="M15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M6" i="3"/>
  <c r="F6" i="3"/>
  <c r="M5" i="3"/>
  <c r="F5" i="3"/>
  <c r="M4" i="3"/>
  <c r="F4" i="3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H20" i="1"/>
  <c r="H1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F4" i="1"/>
  <c r="E4" i="1"/>
  <c r="D19" i="1"/>
  <c r="C19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4" i="1"/>
</calcChain>
</file>

<file path=xl/sharedStrings.xml><?xml version="1.0" encoding="utf-8"?>
<sst xmlns="http://schemas.openxmlformats.org/spreadsheetml/2006/main" count="158" uniqueCount="122">
  <si>
    <t>Country</t>
  </si>
  <si>
    <t>p_i</t>
  </si>
  <si>
    <t>sqrt(p_i)</t>
  </si>
  <si>
    <t>Germany</t>
  </si>
  <si>
    <t>Italy</t>
  </si>
  <si>
    <t>France</t>
  </si>
  <si>
    <t>Netherlands</t>
  </si>
  <si>
    <t>Belgium</t>
  </si>
  <si>
    <t>Luxembourg</t>
  </si>
  <si>
    <t>UK</t>
  </si>
  <si>
    <t>Denmark</t>
  </si>
  <si>
    <t>Ireland</t>
  </si>
  <si>
    <t>Greece</t>
  </si>
  <si>
    <t>Spain</t>
  </si>
  <si>
    <t>Portugal</t>
  </si>
  <si>
    <t>Sweden</t>
  </si>
  <si>
    <t>Austria</t>
  </si>
  <si>
    <t>Finland</t>
  </si>
  <si>
    <t>1995 Penrose</t>
  </si>
  <si>
    <t>SUM</t>
  </si>
  <si>
    <t>1995 Banzhaf</t>
  </si>
  <si>
    <t>Equitability Measure</t>
  </si>
  <si>
    <t>Banzhaf</t>
  </si>
  <si>
    <t>quota</t>
  </si>
  <si>
    <t>Weight</t>
  </si>
  <si>
    <t>Swings</t>
  </si>
  <si>
    <t>Absolute Banzhaf Index </t>
  </si>
  <si>
    <t>(Penrose Index)</t>
  </si>
  <si>
    <t>Normalised Banzhaf Index</t>
  </si>
  <si>
    <t>Coleman's Power to Prevent Action</t>
  </si>
  <si>
    <t>Coleman's Power to Initiate Action</t>
  </si>
  <si>
    <t>904 </t>
  </si>
  <si>
    <t>6391 </t>
  </si>
  <si>
    <t>0.390076 </t>
  </si>
  <si>
    <t>0.146123 </t>
  </si>
  <si>
    <t>0.390242 </t>
  </si>
  <si>
    <t>0.389909 </t>
  </si>
  <si>
    <t>757 </t>
  </si>
  <si>
    <t>5231 </t>
  </si>
  <si>
    <t>0.319275 </t>
  </si>
  <si>
    <t>0.119601 </t>
  </si>
  <si>
    <t>0.319411 </t>
  </si>
  <si>
    <t>0.319139 </t>
  </si>
  <si>
    <t>763 </t>
  </si>
  <si>
    <t>5285 </t>
  </si>
  <si>
    <t>0.322571 </t>
  </si>
  <si>
    <t>0.120836 </t>
  </si>
  <si>
    <t>0.322709 </t>
  </si>
  <si>
    <t>0.322433 </t>
  </si>
  <si>
    <t>393 </t>
  </si>
  <si>
    <t>2573 </t>
  </si>
  <si>
    <t>0.157043 </t>
  </si>
  <si>
    <t>0.058829 </t>
  </si>
  <si>
    <t>0.157111 </t>
  </si>
  <si>
    <t>0.156976 </t>
  </si>
  <si>
    <t>318 </t>
  </si>
  <si>
    <t>2079 </t>
  </si>
  <si>
    <t>0.126892 </t>
  </si>
  <si>
    <t>0.047534 </t>
  </si>
  <si>
    <t>0.126946 </t>
  </si>
  <si>
    <t>0.126838 </t>
  </si>
  <si>
    <t>63 </t>
  </si>
  <si>
    <t>403 </t>
  </si>
  <si>
    <t>0.024597 </t>
  </si>
  <si>
    <t>0.009214 </t>
  </si>
  <si>
    <t>0.024608 </t>
  </si>
  <si>
    <t>0.024587 </t>
  </si>
  <si>
    <t>229 </t>
  </si>
  <si>
    <t>1505 </t>
  </si>
  <si>
    <t>0.091858 </t>
  </si>
  <si>
    <t>0.034410 </t>
  </si>
  <si>
    <t>0.091897 </t>
  </si>
  <si>
    <t>0.091819 </t>
  </si>
  <si>
    <t>189 </t>
  </si>
  <si>
    <t>1287 </t>
  </si>
  <si>
    <t>0.078552 </t>
  </si>
  <si>
    <t>0.029426 </t>
  </si>
  <si>
    <t>0.078586 </t>
  </si>
  <si>
    <t>0.078519 </t>
  </si>
  <si>
    <t>323 </t>
  </si>
  <si>
    <t>2121 </t>
  </si>
  <si>
    <t>0.129456 </t>
  </si>
  <si>
    <t>0.048494 </t>
  </si>
  <si>
    <t>0.129511 </t>
  </si>
  <si>
    <t>0.129400 </t>
  </si>
  <si>
    <t>626 </t>
  </si>
  <si>
    <t>4231 </t>
  </si>
  <si>
    <t>0.258240 </t>
  </si>
  <si>
    <t>0.096737 </t>
  </si>
  <si>
    <t>0.258350 </t>
  </si>
  <si>
    <t>0.258129 </t>
  </si>
  <si>
    <t>315 </t>
  </si>
  <si>
    <t>2045 </t>
  </si>
  <si>
    <t>0.124817 </t>
  </si>
  <si>
    <t>0.046757 </t>
  </si>
  <si>
    <t>0.124870 </t>
  </si>
  <si>
    <t>0.124764 </t>
  </si>
  <si>
    <t>297 </t>
  </si>
  <si>
    <t>1957 </t>
  </si>
  <si>
    <t>0.119446 </t>
  </si>
  <si>
    <t>0.044745 </t>
  </si>
  <si>
    <t>0.119497 </t>
  </si>
  <si>
    <t>0.119395 </t>
  </si>
  <si>
    <t>284 </t>
  </si>
  <si>
    <t>1869 </t>
  </si>
  <si>
    <t>0.114075 </t>
  </si>
  <si>
    <t>0.042733 </t>
  </si>
  <si>
    <t>0.114123 </t>
  </si>
  <si>
    <t>0.114026 </t>
  </si>
  <si>
    <t>226 </t>
  </si>
  <si>
    <t>1475 </t>
  </si>
  <si>
    <t>0.090027 </t>
  </si>
  <si>
    <t>0.033724 </t>
  </si>
  <si>
    <t>0.090065 </t>
  </si>
  <si>
    <t>0.089988 </t>
  </si>
  <si>
    <t>Equitability Calculations for 1995 European Union Council of Ministers</t>
  </si>
  <si>
    <t>http://homepages.warwick.ac.uk/~ecaae/ipgenf.html</t>
  </si>
  <si>
    <t xml:space="preserve">Note that these values for the proposed system were copied from the ipgenf calculator at the University of Warwick </t>
  </si>
  <si>
    <t>Proposed New Weights</t>
  </si>
  <si>
    <t>Used in MMD psi*sqrt(Pop)</t>
  </si>
  <si>
    <t>MMD</t>
  </si>
  <si>
    <t>Penrose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</si>
</sst>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"/>
    <numFmt numFmtId="167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663300"/>
      <name val="Times"/>
    </font>
    <font>
      <sz val="12"/>
      <color theme="1"/>
      <name val="Times"/>
    </font>
    <font>
      <b/>
      <sz val="14"/>
      <color theme="1"/>
      <name val="Calibri"/>
      <scheme val="minor"/>
    </font>
    <font>
      <sz val="12"/>
      <color theme="5"/>
      <name val="Calibri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7" fontId="0" fillId="0" borderId="0" xfId="0" applyNumberFormat="1"/>
    <xf numFmtId="2" fontId="0" fillId="0" borderId="0" xfId="0" applyNumberFormat="1"/>
    <xf numFmtId="0" fontId="2" fillId="2" borderId="0" xfId="0" applyFont="1" applyFill="1" applyAlignment="1">
      <alignment wrapText="1"/>
    </xf>
    <xf numFmtId="164" fontId="2" fillId="2" borderId="0" xfId="1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166" fontId="2" fillId="2" borderId="0" xfId="0" applyNumberFormat="1" applyFont="1" applyFill="1"/>
    <xf numFmtId="165" fontId="2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7" fontId="0" fillId="3" borderId="0" xfId="0" applyNumberFormat="1" applyFill="1"/>
    <xf numFmtId="0" fontId="9" fillId="2" borderId="0" xfId="0" applyFont="1" applyFill="1"/>
    <xf numFmtId="167" fontId="9" fillId="2" borderId="0" xfId="0" applyNumberFormat="1" applyFont="1" applyFill="1"/>
    <xf numFmtId="167" fontId="0" fillId="4" borderId="0" xfId="0" applyNumberFormat="1" applyFill="1"/>
    <xf numFmtId="0" fontId="5" fillId="0" borderId="0" xfId="0" applyFont="1"/>
  </cellXfs>
  <cellStyles count="3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showRuler="0" zoomScale="125" zoomScaleNormal="125" zoomScalePageLayoutView="125" workbookViewId="0">
      <selection activeCell="H5" sqref="H5"/>
    </sheetView>
  </sheetViews>
  <sheetFormatPr baseColWidth="10" defaultRowHeight="15" x14ac:dyDescent="0"/>
  <cols>
    <col min="2" max="2" width="11.5" style="1" bestFit="1" customWidth="1"/>
    <col min="3" max="3" width="10.83203125" bestFit="1" customWidth="1"/>
    <col min="4" max="4" width="10.6640625" customWidth="1"/>
    <col min="5" max="5" width="10.1640625" customWidth="1"/>
    <col min="8" max="8" width="12.1640625" customWidth="1"/>
    <col min="9" max="9" width="11.83203125" bestFit="1" customWidth="1"/>
  </cols>
  <sheetData>
    <row r="1" spans="1:14" ht="18">
      <c r="A1" s="15" t="s">
        <v>115</v>
      </c>
    </row>
    <row r="3" spans="1:14" s="7" customFormat="1" ht="30">
      <c r="A3" s="5" t="s">
        <v>0</v>
      </c>
      <c r="B3" s="6" t="s">
        <v>1</v>
      </c>
      <c r="C3" s="5" t="s">
        <v>2</v>
      </c>
      <c r="D3" s="5" t="s">
        <v>18</v>
      </c>
      <c r="E3" s="5" t="s">
        <v>20</v>
      </c>
      <c r="F3" s="5" t="s">
        <v>21</v>
      </c>
      <c r="G3" s="5"/>
      <c r="H3" s="5" t="s">
        <v>118</v>
      </c>
      <c r="I3" s="5" t="s">
        <v>22</v>
      </c>
      <c r="J3" s="5" t="s">
        <v>21</v>
      </c>
      <c r="K3" s="5"/>
      <c r="L3" s="5"/>
      <c r="M3" s="5"/>
      <c r="N3" s="5"/>
    </row>
    <row r="4" spans="1:14">
      <c r="A4" t="s">
        <v>3</v>
      </c>
      <c r="B4" s="1">
        <v>81640000</v>
      </c>
      <c r="C4" s="4">
        <f>SQRT(B4)</f>
        <v>9035.4855984612132</v>
      </c>
      <c r="D4">
        <v>0.1129</v>
      </c>
      <c r="E4" s="3">
        <f t="shared" ref="E4:E18" si="0">D4/D$19</f>
        <v>0.11164952531645568</v>
      </c>
      <c r="F4" s="3">
        <f>E4/C4 *C$19</f>
        <v>0.79702617050607494</v>
      </c>
      <c r="H4">
        <f>ROUND(C4*0.1,0)</f>
        <v>904</v>
      </c>
      <c r="I4" s="2">
        <v>0.146123</v>
      </c>
      <c r="J4" s="3">
        <f>I4/C4 * C$19</f>
        <v>1.0431200202845279</v>
      </c>
    </row>
    <row r="5" spans="1:14">
      <c r="A5" t="s">
        <v>4</v>
      </c>
      <c r="B5" s="1">
        <v>57290000</v>
      </c>
      <c r="C5" s="4">
        <f t="shared" ref="C5:C18" si="1">SQRT(B5)</f>
        <v>7569.0157880665038</v>
      </c>
      <c r="D5">
        <v>0.1129</v>
      </c>
      <c r="E5" s="3">
        <f t="shared" si="0"/>
        <v>0.11164952531645568</v>
      </c>
      <c r="F5" s="3">
        <f t="shared" ref="F5:F18" si="2">E5/C5 *C$19</f>
        <v>0.95144714806361252</v>
      </c>
      <c r="H5">
        <f t="shared" ref="H5:H18" si="3">ROUND(C5*0.1,0)</f>
        <v>757</v>
      </c>
      <c r="I5" s="2">
        <v>0.119601</v>
      </c>
      <c r="J5" s="3">
        <f t="shared" ref="J5:J18" si="4">I5/C5 * C$19</f>
        <v>1.0192074711739445</v>
      </c>
    </row>
    <row r="6" spans="1:14">
      <c r="A6" t="s">
        <v>5</v>
      </c>
      <c r="B6" s="1">
        <v>58150000</v>
      </c>
      <c r="C6" s="4">
        <f t="shared" si="1"/>
        <v>7625.6147293185486</v>
      </c>
      <c r="D6">
        <v>0.1129</v>
      </c>
      <c r="E6" s="3">
        <f t="shared" si="0"/>
        <v>0.11164952531645568</v>
      </c>
      <c r="F6" s="3">
        <f t="shared" si="2"/>
        <v>0.94438530411408339</v>
      </c>
      <c r="H6">
        <f t="shared" si="3"/>
        <v>763</v>
      </c>
      <c r="I6" s="2">
        <v>0.120836</v>
      </c>
      <c r="J6" s="3">
        <f t="shared" si="4"/>
        <v>1.0220889187346165</v>
      </c>
    </row>
    <row r="7" spans="1:14">
      <c r="A7" t="s">
        <v>6</v>
      </c>
      <c r="B7" s="1">
        <v>15450000</v>
      </c>
      <c r="C7" s="4">
        <f t="shared" si="1"/>
        <v>3930.648801406709</v>
      </c>
      <c r="D7">
        <v>5.9400000000000001E-2</v>
      </c>
      <c r="E7" s="3">
        <f t="shared" si="0"/>
        <v>5.8742088607594931E-2</v>
      </c>
      <c r="F7" s="3">
        <f t="shared" si="2"/>
        <v>0.9639451908521125</v>
      </c>
      <c r="H7">
        <f t="shared" si="3"/>
        <v>393</v>
      </c>
      <c r="I7" s="2">
        <v>5.8828999999999999E-2</v>
      </c>
      <c r="J7" s="3">
        <f t="shared" si="4"/>
        <v>0.96537138833206193</v>
      </c>
    </row>
    <row r="8" spans="1:14">
      <c r="A8" t="s">
        <v>7</v>
      </c>
      <c r="B8" s="1">
        <v>10140000</v>
      </c>
      <c r="C8" s="4">
        <f t="shared" si="1"/>
        <v>3184.3366656181315</v>
      </c>
      <c r="D8">
        <v>5.9400000000000001E-2</v>
      </c>
      <c r="E8" s="3">
        <f t="shared" si="0"/>
        <v>5.8742088607594931E-2</v>
      </c>
      <c r="F8" s="3">
        <f t="shared" si="2"/>
        <v>1.1898647683689954</v>
      </c>
      <c r="H8">
        <f t="shared" si="3"/>
        <v>318</v>
      </c>
      <c r="I8" s="2">
        <v>4.7534E-2</v>
      </c>
      <c r="J8" s="3">
        <f t="shared" si="4"/>
        <v>0.96283658344996514</v>
      </c>
    </row>
    <row r="9" spans="1:14">
      <c r="A9" t="s">
        <v>8</v>
      </c>
      <c r="B9" s="1">
        <v>400000</v>
      </c>
      <c r="C9" s="4">
        <f t="shared" si="1"/>
        <v>632.45553203367592</v>
      </c>
      <c r="D9">
        <v>2.29E-2</v>
      </c>
      <c r="E9" s="3">
        <f t="shared" si="0"/>
        <v>2.264636075949367E-2</v>
      </c>
      <c r="F9" s="3">
        <f t="shared" si="2"/>
        <v>2.3095939037806659</v>
      </c>
      <c r="H9">
        <f t="shared" si="3"/>
        <v>63</v>
      </c>
      <c r="I9" s="2">
        <v>9.214E-3</v>
      </c>
      <c r="J9" s="3">
        <f t="shared" si="4"/>
        <v>0.93969174365086161</v>
      </c>
    </row>
    <row r="10" spans="1:14">
      <c r="A10" t="s">
        <v>9</v>
      </c>
      <c r="B10" s="1">
        <v>58260000</v>
      </c>
      <c r="C10" s="4">
        <f t="shared" si="1"/>
        <v>7632.8238549045527</v>
      </c>
      <c r="D10">
        <v>0.1129</v>
      </c>
      <c r="E10" s="3">
        <f t="shared" si="0"/>
        <v>0.11164952531645568</v>
      </c>
      <c r="F10" s="3">
        <f t="shared" si="2"/>
        <v>0.94349334166501408</v>
      </c>
      <c r="H10">
        <f t="shared" si="3"/>
        <v>763</v>
      </c>
      <c r="I10" s="2">
        <v>0.120836</v>
      </c>
      <c r="J10" s="3">
        <f t="shared" si="4"/>
        <v>1.0211235660007805</v>
      </c>
    </row>
    <row r="11" spans="1:14">
      <c r="A11" t="s">
        <v>10</v>
      </c>
      <c r="B11" s="1">
        <v>5230000</v>
      </c>
      <c r="C11" s="4">
        <f t="shared" si="1"/>
        <v>2286.9193252058544</v>
      </c>
      <c r="D11">
        <v>3.6299999999999999E-2</v>
      </c>
      <c r="E11" s="3">
        <f t="shared" si="0"/>
        <v>3.5897943037974681E-2</v>
      </c>
      <c r="F11" s="3">
        <f t="shared" si="2"/>
        <v>1.0124787535043742</v>
      </c>
      <c r="H11">
        <f t="shared" si="3"/>
        <v>229</v>
      </c>
      <c r="I11" s="2">
        <v>3.4410000000000003E-2</v>
      </c>
      <c r="J11" s="3">
        <f t="shared" si="4"/>
        <v>0.97051226225498854</v>
      </c>
    </row>
    <row r="12" spans="1:14">
      <c r="A12" t="s">
        <v>11</v>
      </c>
      <c r="B12" s="1">
        <v>3580000</v>
      </c>
      <c r="C12" s="4">
        <f t="shared" si="1"/>
        <v>1892.0887928424502</v>
      </c>
      <c r="D12">
        <v>3.6299999999999999E-2</v>
      </c>
      <c r="E12" s="3">
        <f t="shared" si="0"/>
        <v>3.5897943037974681E-2</v>
      </c>
      <c r="F12" s="3">
        <f t="shared" si="2"/>
        <v>1.2237571706510768</v>
      </c>
      <c r="H12">
        <f t="shared" si="3"/>
        <v>189</v>
      </c>
      <c r="I12" s="2">
        <v>2.9426000000000001E-2</v>
      </c>
      <c r="J12" s="3">
        <f t="shared" si="4"/>
        <v>1.0031293009040958</v>
      </c>
    </row>
    <row r="13" spans="1:14">
      <c r="A13" t="s">
        <v>12</v>
      </c>
      <c r="B13" s="1">
        <v>10460000</v>
      </c>
      <c r="C13" s="4">
        <f t="shared" si="1"/>
        <v>3234.1923257592457</v>
      </c>
      <c r="D13">
        <v>5.9400000000000001E-2</v>
      </c>
      <c r="E13" s="3">
        <f t="shared" si="0"/>
        <v>5.8742088607594931E-2</v>
      </c>
      <c r="F13" s="3">
        <f t="shared" si="2"/>
        <v>1.1715227875804026</v>
      </c>
      <c r="H13">
        <f t="shared" si="3"/>
        <v>323</v>
      </c>
      <c r="I13" s="2">
        <v>4.8494000000000002E-2</v>
      </c>
      <c r="J13" s="3">
        <f t="shared" si="4"/>
        <v>0.9671400423031381</v>
      </c>
    </row>
    <row r="14" spans="1:14">
      <c r="A14" t="s">
        <v>13</v>
      </c>
      <c r="B14" s="1">
        <v>39210000</v>
      </c>
      <c r="C14" s="4">
        <f t="shared" si="1"/>
        <v>6261.7888817813073</v>
      </c>
      <c r="D14">
        <v>9.3399999999999997E-2</v>
      </c>
      <c r="E14" s="3">
        <f t="shared" si="0"/>
        <v>9.2365506329113917E-2</v>
      </c>
      <c r="F14" s="3">
        <f t="shared" si="2"/>
        <v>0.9514338375417547</v>
      </c>
      <c r="H14">
        <f t="shared" si="3"/>
        <v>626</v>
      </c>
      <c r="I14" s="2">
        <v>9.6737000000000004E-2</v>
      </c>
      <c r="J14" s="3">
        <f t="shared" si="4"/>
        <v>0.99646349378876065</v>
      </c>
    </row>
    <row r="15" spans="1:14">
      <c r="A15" t="s">
        <v>14</v>
      </c>
      <c r="B15" s="1">
        <v>9900000</v>
      </c>
      <c r="C15" s="4">
        <f t="shared" si="1"/>
        <v>3146.4265445104547</v>
      </c>
      <c r="D15">
        <v>5.9400000000000001E-2</v>
      </c>
      <c r="E15" s="3">
        <f t="shared" si="0"/>
        <v>5.8742088607594931E-2</v>
      </c>
      <c r="F15" s="3">
        <f t="shared" si="2"/>
        <v>1.2042010056313353</v>
      </c>
      <c r="H15">
        <f t="shared" si="3"/>
        <v>315</v>
      </c>
      <c r="I15" s="2">
        <v>4.6757E-2</v>
      </c>
      <c r="J15" s="3">
        <f t="shared" si="4"/>
        <v>0.9585090989261239</v>
      </c>
    </row>
    <row r="16" spans="1:14">
      <c r="A16" t="s">
        <v>15</v>
      </c>
      <c r="B16" s="1">
        <v>8830000</v>
      </c>
      <c r="C16" s="4">
        <f t="shared" si="1"/>
        <v>2971.5315916207251</v>
      </c>
      <c r="D16">
        <v>4.8399999999999999E-2</v>
      </c>
      <c r="E16" s="3">
        <f t="shared" si="0"/>
        <v>4.7863924050632903E-2</v>
      </c>
      <c r="F16" s="3">
        <f t="shared" si="2"/>
        <v>1.0389511968749185</v>
      </c>
      <c r="H16">
        <f t="shared" si="3"/>
        <v>297</v>
      </c>
      <c r="I16" s="2">
        <v>4.4745E-2</v>
      </c>
      <c r="J16" s="3">
        <f t="shared" si="4"/>
        <v>0.97125073270196127</v>
      </c>
    </row>
    <row r="17" spans="1:10">
      <c r="A17" t="s">
        <v>16</v>
      </c>
      <c r="B17" s="1">
        <v>8050000</v>
      </c>
      <c r="C17" s="4">
        <f t="shared" si="1"/>
        <v>2837.2521918222214</v>
      </c>
      <c r="D17">
        <v>4.8399999999999999E-2</v>
      </c>
      <c r="E17" s="3">
        <f t="shared" si="0"/>
        <v>4.7863924050632903E-2</v>
      </c>
      <c r="F17" s="3">
        <f t="shared" si="2"/>
        <v>1.0881219204145489</v>
      </c>
      <c r="H17">
        <f t="shared" si="3"/>
        <v>284</v>
      </c>
      <c r="I17" s="2">
        <v>4.2733E-2</v>
      </c>
      <c r="J17" s="3">
        <f t="shared" si="4"/>
        <v>0.97147726492057385</v>
      </c>
    </row>
    <row r="18" spans="1:10">
      <c r="A18" t="s">
        <v>17</v>
      </c>
      <c r="B18" s="1">
        <v>5110000</v>
      </c>
      <c r="C18" s="4">
        <f t="shared" si="1"/>
        <v>2260.5309110914632</v>
      </c>
      <c r="D18">
        <v>3.6299999999999999E-2</v>
      </c>
      <c r="E18" s="3">
        <f t="shared" si="0"/>
        <v>3.5897943037974681E-2</v>
      </c>
      <c r="F18" s="3">
        <f t="shared" si="2"/>
        <v>1.0242979719447876</v>
      </c>
      <c r="H18">
        <f t="shared" si="3"/>
        <v>226</v>
      </c>
      <c r="I18" s="2">
        <v>3.3723999999999997E-2</v>
      </c>
      <c r="J18" s="3">
        <f t="shared" si="4"/>
        <v>0.96226752517057057</v>
      </c>
    </row>
    <row r="19" spans="1:10" s="8" customFormat="1">
      <c r="A19" s="8" t="s">
        <v>19</v>
      </c>
      <c r="B19" s="9"/>
      <c r="C19" s="10">
        <f>SUM(C4:C18)</f>
        <v>64501.111534443051</v>
      </c>
      <c r="D19" s="11">
        <f>SUM(D4:D18)</f>
        <v>1.0112000000000001</v>
      </c>
      <c r="E19" s="12"/>
      <c r="H19" s="8">
        <f>SUM(H4:H18)</f>
        <v>6450</v>
      </c>
    </row>
    <row r="20" spans="1:10">
      <c r="G20" s="8" t="s">
        <v>23</v>
      </c>
      <c r="H20" s="8">
        <f>ROUNDUP((H19+1)/2,0)</f>
        <v>3226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Ruler="0" zoomScale="125" zoomScaleNormal="125" zoomScalePageLayoutView="125" workbookViewId="0">
      <selection activeCell="N24" sqref="N24"/>
    </sheetView>
  </sheetViews>
  <sheetFormatPr baseColWidth="10" defaultRowHeight="15" x14ac:dyDescent="0"/>
  <cols>
    <col min="2" max="2" width="12.5" style="1" bestFit="1" customWidth="1"/>
    <col min="3" max="3" width="10.83203125" bestFit="1" customWidth="1"/>
    <col min="4" max="4" width="10.6640625" customWidth="1"/>
    <col min="5" max="5" width="10.1640625" customWidth="1"/>
    <col min="7" max="7" width="14.1640625" customWidth="1"/>
    <col min="10" max="11" width="12.1640625" customWidth="1"/>
    <col min="12" max="12" width="11.83203125" bestFit="1" customWidth="1"/>
    <col min="14" max="14" width="13.1640625" customWidth="1"/>
  </cols>
  <sheetData>
    <row r="1" spans="1:17" ht="18">
      <c r="A1" s="15" t="s">
        <v>115</v>
      </c>
    </row>
    <row r="3" spans="1:17" s="7" customFormat="1" ht="30">
      <c r="A3" s="5" t="s">
        <v>0</v>
      </c>
      <c r="B3" s="6" t="s">
        <v>1</v>
      </c>
      <c r="C3" s="5" t="s">
        <v>2</v>
      </c>
      <c r="D3" s="5" t="s">
        <v>18</v>
      </c>
      <c r="E3" s="5" t="s">
        <v>20</v>
      </c>
      <c r="F3" s="5" t="s">
        <v>21</v>
      </c>
      <c r="G3" s="5" t="s">
        <v>119</v>
      </c>
      <c r="H3" s="5"/>
      <c r="I3" s="5"/>
      <c r="J3" s="5" t="s">
        <v>118</v>
      </c>
      <c r="K3" s="5" t="s">
        <v>121</v>
      </c>
      <c r="L3" s="5" t="s">
        <v>22</v>
      </c>
      <c r="M3" s="5" t="s">
        <v>21</v>
      </c>
      <c r="N3" s="5" t="s">
        <v>119</v>
      </c>
      <c r="O3" s="5"/>
      <c r="P3" s="5"/>
      <c r="Q3" s="5"/>
    </row>
    <row r="4" spans="1:17">
      <c r="A4" t="s">
        <v>3</v>
      </c>
      <c r="B4" s="1">
        <v>81640000</v>
      </c>
      <c r="C4" s="4">
        <f>SQRT(B4)</f>
        <v>9035.4855984612132</v>
      </c>
      <c r="D4">
        <v>0.1129</v>
      </c>
      <c r="E4" s="3">
        <f t="shared" ref="E4:E18" si="0">D4/D$19</f>
        <v>0.11164952531645568</v>
      </c>
      <c r="F4" s="17">
        <f t="shared" ref="F4:F18" si="1">E4/C4 *C$19</f>
        <v>0.79702617050607494</v>
      </c>
      <c r="G4" s="4">
        <f>D4*C4</f>
        <v>1020.106324066271</v>
      </c>
      <c r="H4" s="3"/>
      <c r="J4">
        <f t="shared" ref="J4:J18" si="2">ROUND(C4*0.1,0)</f>
        <v>904</v>
      </c>
      <c r="K4" s="14">
        <v>0.39007599999999998</v>
      </c>
      <c r="L4" s="2">
        <v>0.146123</v>
      </c>
      <c r="M4" s="20">
        <f t="shared" ref="M4:M18" si="3">L4/C4 * C$19</f>
        <v>1.0431200202845279</v>
      </c>
      <c r="N4" s="4">
        <f>C4*K4</f>
        <v>3524.5260803053561</v>
      </c>
    </row>
    <row r="5" spans="1:17">
      <c r="A5" t="s">
        <v>4</v>
      </c>
      <c r="B5" s="1">
        <v>57290000</v>
      </c>
      <c r="C5" s="4">
        <f t="shared" ref="C5:C18" si="4">SQRT(B5)</f>
        <v>7569.0157880665038</v>
      </c>
      <c r="D5">
        <v>0.1129</v>
      </c>
      <c r="E5" s="3">
        <f t="shared" si="0"/>
        <v>0.11164952531645568</v>
      </c>
      <c r="F5" s="17">
        <f t="shared" si="1"/>
        <v>0.95144714806361252</v>
      </c>
      <c r="G5" s="4">
        <f t="shared" ref="G5:G18" si="5">D5*C5</f>
        <v>854.54188247270827</v>
      </c>
      <c r="H5" s="3"/>
      <c r="J5">
        <f t="shared" si="2"/>
        <v>757</v>
      </c>
      <c r="K5" s="14">
        <v>0.31927499999999998</v>
      </c>
      <c r="L5" s="2">
        <v>0.119601</v>
      </c>
      <c r="M5" s="20">
        <f t="shared" si="3"/>
        <v>1.0192074711739445</v>
      </c>
      <c r="N5" s="4">
        <f>C5*K5</f>
        <v>2416.5975157349326</v>
      </c>
    </row>
    <row r="6" spans="1:17">
      <c r="A6" t="s">
        <v>5</v>
      </c>
      <c r="B6" s="1">
        <v>58150000</v>
      </c>
      <c r="C6" s="4">
        <f t="shared" si="4"/>
        <v>7625.6147293185486</v>
      </c>
      <c r="D6">
        <v>0.1129</v>
      </c>
      <c r="E6" s="3">
        <f t="shared" si="0"/>
        <v>0.11164952531645568</v>
      </c>
      <c r="F6" s="17">
        <f t="shared" si="1"/>
        <v>0.94438530411408339</v>
      </c>
      <c r="G6" s="4">
        <f t="shared" si="5"/>
        <v>860.93190294006411</v>
      </c>
      <c r="H6" s="3"/>
      <c r="J6">
        <f t="shared" si="2"/>
        <v>763</v>
      </c>
      <c r="K6" s="14">
        <v>0.322571</v>
      </c>
      <c r="L6" s="2">
        <v>0.120836</v>
      </c>
      <c r="M6" s="20">
        <f t="shared" si="3"/>
        <v>1.0220889187346165</v>
      </c>
      <c r="N6" s="4">
        <f t="shared" ref="N6:N18" si="6">C6*K6</f>
        <v>2459.8021688510134</v>
      </c>
    </row>
    <row r="7" spans="1:17">
      <c r="A7" t="s">
        <v>6</v>
      </c>
      <c r="B7" s="1">
        <v>15450000</v>
      </c>
      <c r="C7" s="4">
        <f t="shared" si="4"/>
        <v>3930.648801406709</v>
      </c>
      <c r="D7">
        <v>5.9400000000000001E-2</v>
      </c>
      <c r="E7" s="3">
        <f t="shared" si="0"/>
        <v>5.8742088607594931E-2</v>
      </c>
      <c r="F7" s="17">
        <f t="shared" si="1"/>
        <v>0.9639451908521125</v>
      </c>
      <c r="G7" s="4">
        <f t="shared" si="5"/>
        <v>233.48053880355852</v>
      </c>
      <c r="H7" s="3"/>
      <c r="J7">
        <f t="shared" si="2"/>
        <v>393</v>
      </c>
      <c r="K7" s="14">
        <v>0.15704299999999999</v>
      </c>
      <c r="L7" s="2">
        <v>5.8828999999999999E-2</v>
      </c>
      <c r="M7" s="20">
        <f t="shared" si="3"/>
        <v>0.96537138833206193</v>
      </c>
      <c r="N7" s="4">
        <f t="shared" si="6"/>
        <v>617.2808797193137</v>
      </c>
    </row>
    <row r="8" spans="1:17">
      <c r="A8" t="s">
        <v>7</v>
      </c>
      <c r="B8" s="1">
        <v>10140000</v>
      </c>
      <c r="C8" s="4">
        <f t="shared" si="4"/>
        <v>3184.3366656181315</v>
      </c>
      <c r="D8">
        <v>5.9400000000000001E-2</v>
      </c>
      <c r="E8" s="3">
        <f t="shared" si="0"/>
        <v>5.8742088607594931E-2</v>
      </c>
      <c r="F8" s="17">
        <f t="shared" si="1"/>
        <v>1.1898647683689954</v>
      </c>
      <c r="G8" s="4">
        <f t="shared" si="5"/>
        <v>189.149597937717</v>
      </c>
      <c r="H8" s="3"/>
      <c r="J8">
        <f t="shared" si="2"/>
        <v>318</v>
      </c>
      <c r="K8" s="14">
        <v>0.126892</v>
      </c>
      <c r="L8" s="2">
        <v>4.7534E-2</v>
      </c>
      <c r="M8" s="20">
        <f t="shared" si="3"/>
        <v>0.96283658344996514</v>
      </c>
      <c r="N8" s="4">
        <f t="shared" si="6"/>
        <v>404.06684817361594</v>
      </c>
    </row>
    <row r="9" spans="1:17">
      <c r="A9" t="s">
        <v>8</v>
      </c>
      <c r="B9" s="1">
        <v>400000</v>
      </c>
      <c r="C9" s="4">
        <f t="shared" si="4"/>
        <v>632.45553203367592</v>
      </c>
      <c r="D9">
        <v>2.29E-2</v>
      </c>
      <c r="E9" s="3">
        <f t="shared" si="0"/>
        <v>2.264636075949367E-2</v>
      </c>
      <c r="F9" s="17">
        <f t="shared" si="1"/>
        <v>2.3095939037806659</v>
      </c>
      <c r="G9" s="4">
        <f t="shared" si="5"/>
        <v>14.483231683571178</v>
      </c>
      <c r="H9" s="3"/>
      <c r="J9">
        <f t="shared" si="2"/>
        <v>63</v>
      </c>
      <c r="K9" s="14">
        <v>2.4597000000000001E-2</v>
      </c>
      <c r="L9" s="2">
        <v>9.214E-3</v>
      </c>
      <c r="M9" s="20">
        <f t="shared" si="3"/>
        <v>0.93969174365086161</v>
      </c>
      <c r="N9" s="4">
        <f t="shared" si="6"/>
        <v>15.556508721432326</v>
      </c>
    </row>
    <row r="10" spans="1:17">
      <c r="A10" t="s">
        <v>9</v>
      </c>
      <c r="B10" s="1">
        <v>58260000</v>
      </c>
      <c r="C10" s="4">
        <f t="shared" si="4"/>
        <v>7632.8238549045527</v>
      </c>
      <c r="D10">
        <v>0.1129</v>
      </c>
      <c r="E10" s="3">
        <f t="shared" si="0"/>
        <v>0.11164952531645568</v>
      </c>
      <c r="F10" s="17">
        <f t="shared" si="1"/>
        <v>0.94349334166501408</v>
      </c>
      <c r="G10" s="4">
        <f t="shared" si="5"/>
        <v>861.74581321872404</v>
      </c>
      <c r="H10" s="3"/>
      <c r="J10">
        <f t="shared" si="2"/>
        <v>763</v>
      </c>
      <c r="K10" s="14">
        <v>0.322571</v>
      </c>
      <c r="L10" s="2">
        <v>0.120836</v>
      </c>
      <c r="M10" s="20">
        <f t="shared" si="3"/>
        <v>1.0211235660007805</v>
      </c>
      <c r="N10" s="4">
        <f t="shared" si="6"/>
        <v>2462.1276237004163</v>
      </c>
    </row>
    <row r="11" spans="1:17">
      <c r="A11" t="s">
        <v>10</v>
      </c>
      <c r="B11" s="1">
        <v>5230000</v>
      </c>
      <c r="C11" s="4">
        <f t="shared" si="4"/>
        <v>2286.9193252058544</v>
      </c>
      <c r="D11">
        <v>3.6299999999999999E-2</v>
      </c>
      <c r="E11" s="3">
        <f t="shared" si="0"/>
        <v>3.5897943037974681E-2</v>
      </c>
      <c r="F11" s="17">
        <f t="shared" si="1"/>
        <v>1.0124787535043742</v>
      </c>
      <c r="G11" s="4">
        <f t="shared" si="5"/>
        <v>83.015171504972514</v>
      </c>
      <c r="H11" s="3"/>
      <c r="J11">
        <f t="shared" si="2"/>
        <v>229</v>
      </c>
      <c r="K11" s="14">
        <v>9.1857999999999995E-2</v>
      </c>
      <c r="L11" s="2">
        <v>3.4410000000000003E-2</v>
      </c>
      <c r="M11" s="20">
        <f t="shared" si="3"/>
        <v>0.97051226225498854</v>
      </c>
      <c r="N11" s="4">
        <f t="shared" si="6"/>
        <v>210.07183537475936</v>
      </c>
    </row>
    <row r="12" spans="1:17">
      <c r="A12" t="s">
        <v>11</v>
      </c>
      <c r="B12" s="1">
        <v>3580000</v>
      </c>
      <c r="C12" s="4">
        <f t="shared" si="4"/>
        <v>1892.0887928424502</v>
      </c>
      <c r="D12">
        <v>3.6299999999999999E-2</v>
      </c>
      <c r="E12" s="3">
        <f t="shared" si="0"/>
        <v>3.5897943037974681E-2</v>
      </c>
      <c r="F12" s="17">
        <f t="shared" si="1"/>
        <v>1.2237571706510768</v>
      </c>
      <c r="G12" s="4">
        <f t="shared" si="5"/>
        <v>68.682823180180932</v>
      </c>
      <c r="H12" s="3"/>
      <c r="J12">
        <f t="shared" si="2"/>
        <v>189</v>
      </c>
      <c r="K12" s="14">
        <v>7.8551999999999997E-2</v>
      </c>
      <c r="L12" s="2">
        <v>2.9426000000000001E-2</v>
      </c>
      <c r="M12" s="20">
        <f t="shared" si="3"/>
        <v>1.0031293009040958</v>
      </c>
      <c r="N12" s="4">
        <f t="shared" si="6"/>
        <v>148.62735885536014</v>
      </c>
    </row>
    <row r="13" spans="1:17">
      <c r="A13" t="s">
        <v>12</v>
      </c>
      <c r="B13" s="1">
        <v>10460000</v>
      </c>
      <c r="C13" s="4">
        <f t="shared" si="4"/>
        <v>3234.1923257592457</v>
      </c>
      <c r="D13">
        <v>5.9400000000000001E-2</v>
      </c>
      <c r="E13" s="3">
        <f t="shared" si="0"/>
        <v>5.8742088607594931E-2</v>
      </c>
      <c r="F13" s="17">
        <f t="shared" si="1"/>
        <v>1.1715227875804026</v>
      </c>
      <c r="G13" s="4">
        <f t="shared" si="5"/>
        <v>192.11102415009921</v>
      </c>
      <c r="H13" s="3"/>
      <c r="J13">
        <f t="shared" si="2"/>
        <v>323</v>
      </c>
      <c r="K13" s="14">
        <v>0.12945599999999999</v>
      </c>
      <c r="L13" s="2">
        <v>4.8494000000000002E-2</v>
      </c>
      <c r="M13" s="20">
        <f t="shared" si="3"/>
        <v>0.9671400423031381</v>
      </c>
      <c r="N13" s="4">
        <f t="shared" si="6"/>
        <v>418.68560172348884</v>
      </c>
    </row>
    <row r="14" spans="1:17">
      <c r="A14" t="s">
        <v>13</v>
      </c>
      <c r="B14" s="1">
        <v>39210000</v>
      </c>
      <c r="C14" s="4">
        <f t="shared" si="4"/>
        <v>6261.7888817813073</v>
      </c>
      <c r="D14">
        <v>9.3399999999999997E-2</v>
      </c>
      <c r="E14" s="3">
        <f t="shared" si="0"/>
        <v>9.2365506329113917E-2</v>
      </c>
      <c r="F14" s="17">
        <f t="shared" si="1"/>
        <v>0.9514338375417547</v>
      </c>
      <c r="G14" s="4">
        <f t="shared" si="5"/>
        <v>584.85108155837406</v>
      </c>
      <c r="H14" s="3"/>
      <c r="J14">
        <f t="shared" si="2"/>
        <v>626</v>
      </c>
      <c r="K14" s="14">
        <v>0.25824000000000003</v>
      </c>
      <c r="L14" s="2">
        <v>9.6737000000000004E-2</v>
      </c>
      <c r="M14" s="20">
        <f t="shared" si="3"/>
        <v>0.99646349378876065</v>
      </c>
      <c r="N14" s="4">
        <f t="shared" si="6"/>
        <v>1617.044360831205</v>
      </c>
    </row>
    <row r="15" spans="1:17">
      <c r="A15" t="s">
        <v>14</v>
      </c>
      <c r="B15" s="1">
        <v>9900000</v>
      </c>
      <c r="C15" s="4">
        <f t="shared" si="4"/>
        <v>3146.4265445104547</v>
      </c>
      <c r="D15">
        <v>5.9400000000000001E-2</v>
      </c>
      <c r="E15" s="3">
        <f t="shared" si="0"/>
        <v>5.8742088607594931E-2</v>
      </c>
      <c r="F15" s="17">
        <f t="shared" si="1"/>
        <v>1.2042010056313353</v>
      </c>
      <c r="G15" s="4">
        <f t="shared" si="5"/>
        <v>186.89773674392103</v>
      </c>
      <c r="H15" s="3"/>
      <c r="J15">
        <f t="shared" si="2"/>
        <v>315</v>
      </c>
      <c r="K15" s="14">
        <v>0.124817</v>
      </c>
      <c r="L15" s="2">
        <v>4.6757E-2</v>
      </c>
      <c r="M15" s="20">
        <f t="shared" si="3"/>
        <v>0.9585090989261239</v>
      </c>
      <c r="N15" s="4">
        <f t="shared" si="6"/>
        <v>392.72752200616139</v>
      </c>
    </row>
    <row r="16" spans="1:17">
      <c r="A16" t="s">
        <v>15</v>
      </c>
      <c r="B16" s="1">
        <v>8830000</v>
      </c>
      <c r="C16" s="4">
        <f t="shared" si="4"/>
        <v>2971.5315916207251</v>
      </c>
      <c r="D16">
        <v>4.8399999999999999E-2</v>
      </c>
      <c r="E16" s="3">
        <f t="shared" si="0"/>
        <v>4.7863924050632903E-2</v>
      </c>
      <c r="F16" s="17">
        <f t="shared" si="1"/>
        <v>1.0389511968749185</v>
      </c>
      <c r="G16" s="4">
        <f t="shared" si="5"/>
        <v>143.82212903444309</v>
      </c>
      <c r="H16" s="3"/>
      <c r="J16">
        <f t="shared" si="2"/>
        <v>297</v>
      </c>
      <c r="K16" s="14">
        <v>0.119446</v>
      </c>
      <c r="L16" s="2">
        <v>4.4745E-2</v>
      </c>
      <c r="M16" s="20">
        <f t="shared" si="3"/>
        <v>0.97125073270196127</v>
      </c>
      <c r="N16" s="4">
        <f t="shared" si="6"/>
        <v>354.93756249272911</v>
      </c>
    </row>
    <row r="17" spans="1:14">
      <c r="A17" t="s">
        <v>16</v>
      </c>
      <c r="B17" s="1">
        <v>8050000</v>
      </c>
      <c r="C17" s="4">
        <f t="shared" si="4"/>
        <v>2837.2521918222214</v>
      </c>
      <c r="D17">
        <v>4.8399999999999999E-2</v>
      </c>
      <c r="E17" s="3">
        <f t="shared" si="0"/>
        <v>4.7863924050632903E-2</v>
      </c>
      <c r="F17" s="17">
        <f t="shared" si="1"/>
        <v>1.0881219204145489</v>
      </c>
      <c r="G17" s="4">
        <f t="shared" si="5"/>
        <v>137.32300608419553</v>
      </c>
      <c r="H17" s="3"/>
      <c r="J17">
        <f t="shared" si="2"/>
        <v>284</v>
      </c>
      <c r="K17" s="14">
        <v>0.114075</v>
      </c>
      <c r="L17" s="2">
        <v>4.2733E-2</v>
      </c>
      <c r="M17" s="20">
        <f t="shared" si="3"/>
        <v>0.97147726492057385</v>
      </c>
      <c r="N17" s="4">
        <f t="shared" si="6"/>
        <v>323.6595437821199</v>
      </c>
    </row>
    <row r="18" spans="1:14">
      <c r="A18" t="s">
        <v>17</v>
      </c>
      <c r="B18" s="1">
        <v>5110000</v>
      </c>
      <c r="C18" s="4">
        <f t="shared" si="4"/>
        <v>2260.5309110914632</v>
      </c>
      <c r="D18">
        <v>3.6299999999999999E-2</v>
      </c>
      <c r="E18" s="3">
        <f t="shared" si="0"/>
        <v>3.5897943037974681E-2</v>
      </c>
      <c r="F18" s="17">
        <f t="shared" si="1"/>
        <v>1.0242979719447876</v>
      </c>
      <c r="G18" s="4">
        <f t="shared" si="5"/>
        <v>82.057272072620108</v>
      </c>
      <c r="H18" s="3"/>
      <c r="J18">
        <f t="shared" si="2"/>
        <v>226</v>
      </c>
      <c r="K18" s="14">
        <v>9.0026999999999996E-2</v>
      </c>
      <c r="L18" s="2">
        <v>3.3723999999999997E-2</v>
      </c>
      <c r="M18" s="20">
        <f t="shared" si="3"/>
        <v>0.96226752517057057</v>
      </c>
      <c r="N18" s="4">
        <f t="shared" si="6"/>
        <v>203.50881633283115</v>
      </c>
    </row>
    <row r="19" spans="1:14" s="8" customFormat="1">
      <c r="A19" s="8" t="s">
        <v>19</v>
      </c>
      <c r="B19" s="9">
        <f>SUM(B4:B18)</f>
        <v>371700000</v>
      </c>
      <c r="C19" s="10">
        <f>SUM(C4:C18)</f>
        <v>64501.111534443051</v>
      </c>
      <c r="D19" s="11">
        <f>SUM(D4:D18)</f>
        <v>1.0112000000000001</v>
      </c>
      <c r="E19" s="12"/>
      <c r="G19" s="10">
        <f>SUM(G4:G18)</f>
        <v>5513.1995354514202</v>
      </c>
      <c r="J19" s="8">
        <f>SUM(J4:J18)</f>
        <v>6450</v>
      </c>
      <c r="N19" s="10">
        <f>SUM(N4:N18)</f>
        <v>15569.220226604735</v>
      </c>
    </row>
    <row r="20" spans="1:14">
      <c r="I20" s="8" t="s">
        <v>23</v>
      </c>
      <c r="J20" s="8">
        <f>ROUNDUP((J19+1)/2,0)</f>
        <v>3226</v>
      </c>
      <c r="K20" s="8"/>
    </row>
    <row r="22" spans="1:14">
      <c r="F22" s="18" t="s">
        <v>120</v>
      </c>
      <c r="G22" s="19">
        <f>(SQRT(B19)-G19)/SQRT(2*PI())</f>
        <v>5491.9684021543517</v>
      </c>
      <c r="M22" s="18" t="s">
        <v>120</v>
      </c>
      <c r="N22" s="19">
        <f>(SQRT(B19)-N19)/SQRT(2*PI())</f>
        <v>1480.1965758616561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Ruler="0" workbookViewId="0">
      <selection activeCell="C6" sqref="C6:C20"/>
    </sheetView>
  </sheetViews>
  <sheetFormatPr baseColWidth="10" defaultRowHeight="15" x14ac:dyDescent="0"/>
  <cols>
    <col min="4" max="4" width="20" customWidth="1"/>
  </cols>
  <sheetData>
    <row r="1" spans="1:6" s="16" customFormat="1">
      <c r="A1" s="16" t="s">
        <v>117</v>
      </c>
    </row>
    <row r="2" spans="1:6" s="16" customFormat="1">
      <c r="A2" s="16" t="s">
        <v>116</v>
      </c>
    </row>
    <row r="3" spans="1:6" s="16" customFormat="1"/>
    <row r="4" spans="1:6">
      <c r="A4" s="21" t="s">
        <v>24</v>
      </c>
      <c r="B4" s="21" t="s">
        <v>25</v>
      </c>
      <c r="C4" s="13" t="s">
        <v>26</v>
      </c>
      <c r="D4" s="21" t="s">
        <v>28</v>
      </c>
      <c r="E4" s="21" t="s">
        <v>29</v>
      </c>
      <c r="F4" s="21" t="s">
        <v>30</v>
      </c>
    </row>
    <row r="5" spans="1:6">
      <c r="A5" s="21"/>
      <c r="B5" s="21"/>
      <c r="C5" s="13" t="s">
        <v>27</v>
      </c>
      <c r="D5" s="21"/>
      <c r="E5" s="21"/>
      <c r="F5" s="21"/>
    </row>
    <row r="6" spans="1:6">
      <c r="A6" s="14" t="s">
        <v>31</v>
      </c>
      <c r="B6" s="14" t="s">
        <v>32</v>
      </c>
      <c r="C6" s="14" t="s">
        <v>33</v>
      </c>
      <c r="D6" s="14" t="s">
        <v>34</v>
      </c>
      <c r="E6" s="14" t="s">
        <v>35</v>
      </c>
      <c r="F6" s="14" t="s">
        <v>36</v>
      </c>
    </row>
    <row r="7" spans="1:6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</row>
    <row r="8" spans="1:6">
      <c r="A8" s="14" t="s">
        <v>43</v>
      </c>
      <c r="B8" s="14" t="s">
        <v>44</v>
      </c>
      <c r="C8" s="14" t="s">
        <v>45</v>
      </c>
      <c r="D8" s="14" t="s">
        <v>46</v>
      </c>
      <c r="E8" s="14" t="s">
        <v>47</v>
      </c>
      <c r="F8" s="14" t="s">
        <v>48</v>
      </c>
    </row>
    <row r="9" spans="1:6">
      <c r="A9" s="14" t="s">
        <v>49</v>
      </c>
      <c r="B9" s="14" t="s">
        <v>50</v>
      </c>
      <c r="C9" s="14" t="s">
        <v>51</v>
      </c>
      <c r="D9" s="14" t="s">
        <v>52</v>
      </c>
      <c r="E9" s="14" t="s">
        <v>53</v>
      </c>
      <c r="F9" s="14" t="s">
        <v>54</v>
      </c>
    </row>
    <row r="10" spans="1:6">
      <c r="A10" s="14" t="s">
        <v>55</v>
      </c>
      <c r="B10" s="14" t="s">
        <v>56</v>
      </c>
      <c r="C10" s="14" t="s">
        <v>57</v>
      </c>
      <c r="D10" s="14" t="s">
        <v>58</v>
      </c>
      <c r="E10" s="14" t="s">
        <v>59</v>
      </c>
      <c r="F10" s="14" t="s">
        <v>60</v>
      </c>
    </row>
    <row r="11" spans="1:6">
      <c r="A11" s="14" t="s">
        <v>61</v>
      </c>
      <c r="B11" s="14" t="s">
        <v>62</v>
      </c>
      <c r="C11" s="14" t="s">
        <v>63</v>
      </c>
      <c r="D11" s="14" t="s">
        <v>64</v>
      </c>
      <c r="E11" s="14" t="s">
        <v>65</v>
      </c>
      <c r="F11" s="14" t="s">
        <v>66</v>
      </c>
    </row>
    <row r="12" spans="1:6">
      <c r="A12" s="14" t="s">
        <v>43</v>
      </c>
      <c r="B12" s="14" t="s">
        <v>44</v>
      </c>
      <c r="C12" s="14" t="s">
        <v>45</v>
      </c>
      <c r="D12" s="14" t="s">
        <v>46</v>
      </c>
      <c r="E12" s="14" t="s">
        <v>47</v>
      </c>
      <c r="F12" s="14" t="s">
        <v>48</v>
      </c>
    </row>
    <row r="13" spans="1:6">
      <c r="A13" s="14" t="s">
        <v>67</v>
      </c>
      <c r="B13" s="14" t="s">
        <v>68</v>
      </c>
      <c r="C13" s="14" t="s">
        <v>69</v>
      </c>
      <c r="D13" s="14" t="s">
        <v>70</v>
      </c>
      <c r="E13" s="14" t="s">
        <v>71</v>
      </c>
      <c r="F13" s="14" t="s">
        <v>72</v>
      </c>
    </row>
    <row r="14" spans="1:6">
      <c r="A14" s="14" t="s">
        <v>73</v>
      </c>
      <c r="B14" s="14" t="s">
        <v>74</v>
      </c>
      <c r="C14" s="14" t="s">
        <v>75</v>
      </c>
      <c r="D14" s="14" t="s">
        <v>76</v>
      </c>
      <c r="E14" s="14" t="s">
        <v>77</v>
      </c>
      <c r="F14" s="14" t="s">
        <v>78</v>
      </c>
    </row>
    <row r="15" spans="1:6">
      <c r="A15" s="14" t="s">
        <v>79</v>
      </c>
      <c r="B15" s="14" t="s">
        <v>80</v>
      </c>
      <c r="C15" s="14" t="s">
        <v>81</v>
      </c>
      <c r="D15" s="14" t="s">
        <v>82</v>
      </c>
      <c r="E15" s="14" t="s">
        <v>83</v>
      </c>
      <c r="F15" s="14" t="s">
        <v>84</v>
      </c>
    </row>
    <row r="16" spans="1:6">
      <c r="A16" s="14" t="s">
        <v>85</v>
      </c>
      <c r="B16" s="14" t="s">
        <v>86</v>
      </c>
      <c r="C16" s="14" t="s">
        <v>87</v>
      </c>
      <c r="D16" s="14" t="s">
        <v>88</v>
      </c>
      <c r="E16" s="14" t="s">
        <v>89</v>
      </c>
      <c r="F16" s="14" t="s">
        <v>90</v>
      </c>
    </row>
    <row r="17" spans="1:6">
      <c r="A17" s="14" t="s">
        <v>91</v>
      </c>
      <c r="B17" s="14" t="s">
        <v>92</v>
      </c>
      <c r="C17" s="14" t="s">
        <v>93</v>
      </c>
      <c r="D17" s="14" t="s">
        <v>94</v>
      </c>
      <c r="E17" s="14" t="s">
        <v>95</v>
      </c>
      <c r="F17" s="14" t="s">
        <v>96</v>
      </c>
    </row>
    <row r="18" spans="1:6">
      <c r="A18" s="14" t="s">
        <v>97</v>
      </c>
      <c r="B18" s="14" t="s">
        <v>98</v>
      </c>
      <c r="C18" s="14" t="s">
        <v>99</v>
      </c>
      <c r="D18" s="14" t="s">
        <v>100</v>
      </c>
      <c r="E18" s="14" t="s">
        <v>101</v>
      </c>
      <c r="F18" s="14" t="s">
        <v>102</v>
      </c>
    </row>
    <row r="19" spans="1:6">
      <c r="A19" s="14" t="s">
        <v>103</v>
      </c>
      <c r="B19" s="14" t="s">
        <v>104</v>
      </c>
      <c r="C19" s="14" t="s">
        <v>105</v>
      </c>
      <c r="D19" s="14" t="s">
        <v>106</v>
      </c>
      <c r="E19" s="14" t="s">
        <v>107</v>
      </c>
      <c r="F19" s="14" t="s">
        <v>108</v>
      </c>
    </row>
    <row r="20" spans="1:6">
      <c r="A20" s="14" t="s">
        <v>109</v>
      </c>
      <c r="B20" s="14" t="s">
        <v>110</v>
      </c>
      <c r="C20" s="14" t="s">
        <v>111</v>
      </c>
      <c r="D20" s="14" t="s">
        <v>112</v>
      </c>
      <c r="E20" s="14" t="s">
        <v>113</v>
      </c>
      <c r="F20" s="14" t="s">
        <v>114</v>
      </c>
    </row>
  </sheetData>
  <mergeCells count="5">
    <mergeCell ref="A4:A5"/>
    <mergeCell ref="B4:B5"/>
    <mergeCell ref="D4:D5"/>
    <mergeCell ref="E4:E5"/>
    <mergeCell ref="F4:F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1995 EU-CM</vt:lpstr>
      <vt:lpstr>MMD Calcs</vt:lpstr>
      <vt:lpstr>From Warwick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Wheaton</dc:creator>
  <cp:lastModifiedBy>Wheaton</cp:lastModifiedBy>
  <dcterms:created xsi:type="dcterms:W3CDTF">2014-02-11T16:23:01Z</dcterms:created>
  <dcterms:modified xsi:type="dcterms:W3CDTF">2014-02-14T13:18:50Z</dcterms:modified>
</cp:coreProperties>
</file>