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0180" windowHeight="12760" tabRatio="538" activeTab="0"/>
  </bookViews>
  <sheets>
    <sheet name="1870 Election" sheetId="1" r:id="rId1"/>
    <sheet name="Small Nation" sheetId="2" r:id="rId2"/>
  </sheets>
  <definedNames/>
  <calcPr fullCalcOnLoad="1"/>
</workbook>
</file>

<file path=xl/sharedStrings.xml><?xml version="1.0" encoding="utf-8"?>
<sst xmlns="http://schemas.openxmlformats.org/spreadsheetml/2006/main" count="113" uniqueCount="80">
  <si>
    <t>Massachusetts</t>
  </si>
  <si>
    <t>Pennsylvania</t>
  </si>
  <si>
    <t>North Carolina</t>
  </si>
  <si>
    <t>New York</t>
  </si>
  <si>
    <t>Maryland</t>
  </si>
  <si>
    <t>Connecticut</t>
  </si>
  <si>
    <t>South Carolina</t>
  </si>
  <si>
    <t>New Jersey</t>
  </si>
  <si>
    <t>New Hampshire</t>
  </si>
  <si>
    <t>Vermont</t>
  </si>
  <si>
    <t>Georgia</t>
  </si>
  <si>
    <t>Kentucky</t>
  </si>
  <si>
    <t>Rhode Island</t>
  </si>
  <si>
    <t>Delaware</t>
  </si>
  <si>
    <t>TOTAL</t>
  </si>
  <si>
    <t>State</t>
  </si>
  <si>
    <t>% of Total</t>
  </si>
  <si>
    <t>Apptmnt</t>
  </si>
  <si>
    <t>Quotient</t>
  </si>
  <si>
    <t>Rounded</t>
  </si>
  <si>
    <t>Virginia</t>
  </si>
  <si>
    <t>Ohio</t>
  </si>
  <si>
    <t>Tennessee</t>
  </si>
  <si>
    <t>Maine</t>
  </si>
  <si>
    <t>Indiana</t>
  </si>
  <si>
    <t>Louisiana</t>
  </si>
  <si>
    <t>Alabama</t>
  </si>
  <si>
    <t>Missouri</t>
  </si>
  <si>
    <t>Mississippi</t>
  </si>
  <si>
    <t>Illinois</t>
  </si>
  <si>
    <t>Apportionment</t>
  </si>
  <si>
    <t>Quota</t>
  </si>
  <si>
    <t>1870 Census</t>
  </si>
  <si>
    <t>Iowa</t>
  </si>
  <si>
    <t>Michigan</t>
  </si>
  <si>
    <t>Wisconsin</t>
  </si>
  <si>
    <t>Texas</t>
  </si>
  <si>
    <t>California</t>
  </si>
  <si>
    <t>Arkansas</t>
  </si>
  <si>
    <t>West Virginia</t>
  </si>
  <si>
    <t>Minnesota</t>
  </si>
  <si>
    <t>Kansas</t>
  </si>
  <si>
    <t>Florida</t>
  </si>
  <si>
    <t>Nebraska</t>
  </si>
  <si>
    <t>Oregon</t>
  </si>
  <si>
    <t>Nevada</t>
  </si>
  <si>
    <t>Population</t>
  </si>
  <si>
    <t>Colorado (1876)</t>
  </si>
  <si>
    <t>1876 Electoral College</t>
  </si>
  <si>
    <t>House size of 292</t>
  </si>
  <si>
    <t>Actual</t>
  </si>
  <si>
    <t>Additional</t>
  </si>
  <si>
    <t>Seats</t>
  </si>
  <si>
    <t>Hamilton</t>
  </si>
  <si>
    <t>Round</t>
  </si>
  <si>
    <t>Down</t>
  </si>
  <si>
    <t>Webster, x=</t>
  </si>
  <si>
    <t>% Pop</t>
  </si>
  <si>
    <t>A</t>
  </si>
  <si>
    <t>B</t>
  </si>
  <si>
    <t>C</t>
  </si>
  <si>
    <t>D</t>
  </si>
  <si>
    <t>Population Paradox</t>
  </si>
  <si>
    <t>New State Paradox</t>
  </si>
  <si>
    <t>E</t>
  </si>
  <si>
    <t xml:space="preserve">#1: </t>
  </si>
  <si>
    <t>The Alabama Paradox</t>
  </si>
  <si>
    <t>54 Seats</t>
  </si>
  <si>
    <t>55 Seats</t>
  </si>
  <si>
    <t>#2:</t>
  </si>
  <si>
    <t>43 Seats</t>
  </si>
  <si>
    <t>Growth</t>
  </si>
  <si>
    <t>Rate</t>
  </si>
  <si>
    <t>65 Seat</t>
  </si>
  <si>
    <t>#3:</t>
  </si>
  <si>
    <t>New</t>
  </si>
  <si>
    <t>Rutherford</t>
  </si>
  <si>
    <t>Hayes</t>
  </si>
  <si>
    <t>Samuel</t>
  </si>
  <si>
    <t>Tilden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</si>
</sst>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%"/>
    <numFmt numFmtId="174" formatCode="_(* #,##0.000_);_(* \(#,##0.000\);_(* &quot;-&quot;??_);_(@_)"/>
    <numFmt numFmtId="175" formatCode="_(* #,##0.000_);_(* \(#,##0.000\);_(* &quot;-&quot;?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sz val="10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21" applyNumberFormat="1" applyBorder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8" xfId="0" applyFont="1" applyFill="1" applyBorder="1" applyAlignment="1">
      <alignment/>
    </xf>
    <xf numFmtId="171" fontId="0" fillId="0" borderId="0" xfId="15" applyNumberFormat="1" applyAlignment="1">
      <alignment/>
    </xf>
    <xf numFmtId="0" fontId="1" fillId="2" borderId="3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43" fontId="0" fillId="0" borderId="0" xfId="15" applyBorder="1" applyAlignment="1">
      <alignment/>
    </xf>
    <xf numFmtId="171" fontId="0" fillId="0" borderId="0" xfId="15" applyNumberFormat="1" applyBorder="1" applyAlignment="1">
      <alignment/>
    </xf>
    <xf numFmtId="0" fontId="0" fillId="0" borderId="0" xfId="0" applyAlignment="1">
      <alignment horizontal="right"/>
    </xf>
    <xf numFmtId="0" fontId="1" fillId="3" borderId="0" xfId="21" applyNumberFormat="1" applyFont="1" applyFill="1" applyBorder="1" applyAlignment="1">
      <alignment/>
    </xf>
    <xf numFmtId="174" fontId="0" fillId="0" borderId="9" xfId="15" applyNumberFormat="1" applyBorder="1" applyAlignment="1">
      <alignment/>
    </xf>
    <xf numFmtId="171" fontId="1" fillId="3" borderId="10" xfId="15" applyNumberFormat="1" applyFont="1" applyFill="1" applyBorder="1" applyAlignment="1">
      <alignment/>
    </xf>
    <xf numFmtId="164" fontId="0" fillId="0" borderId="9" xfId="21" applyNumberFormat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10" fontId="0" fillId="0" borderId="0" xfId="21" applyNumberFormat="1" applyAlignment="1">
      <alignment horizontal="right"/>
    </xf>
    <xf numFmtId="1" fontId="1" fillId="3" borderId="0" xfId="0" applyNumberFormat="1" applyFont="1" applyFill="1" applyAlignment="1">
      <alignment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0" fillId="4" borderId="0" xfId="0" applyFill="1" applyAlignment="1">
      <alignment/>
    </xf>
    <xf numFmtId="3" fontId="1" fillId="4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="91" zoomScaleNormal="91" workbookViewId="0" topLeftCell="A1">
      <selection activeCell="H5" sqref="H5"/>
    </sheetView>
  </sheetViews>
  <sheetFormatPr defaultColWidth="11.00390625" defaultRowHeight="12.75"/>
  <cols>
    <col min="1" max="1" width="13.625" style="0" customWidth="1"/>
    <col min="4" max="4" width="13.875" style="0" customWidth="1"/>
    <col min="5" max="5" width="8.00390625" style="0" customWidth="1"/>
    <col min="6" max="6" width="6.875" style="0" customWidth="1"/>
    <col min="9" max="9" width="6.375" style="0" customWidth="1"/>
    <col min="12" max="12" width="13.00390625" style="21" customWidth="1"/>
    <col min="13" max="13" width="10.75390625" style="21" customWidth="1"/>
    <col min="14" max="14" width="3.25390625" style="0" bestFit="1" customWidth="1"/>
  </cols>
  <sheetData>
    <row r="1" ht="18">
      <c r="A1" s="18" t="s">
        <v>32</v>
      </c>
    </row>
    <row r="3" spans="4:13" ht="12.75">
      <c r="D3" s="2" t="s">
        <v>49</v>
      </c>
      <c r="J3" s="25"/>
      <c r="K3" s="16"/>
      <c r="L3" s="46" t="s">
        <v>48</v>
      </c>
      <c r="M3" s="47"/>
    </row>
    <row r="4" spans="1:14" ht="12.75">
      <c r="A4" s="3"/>
      <c r="B4" s="7"/>
      <c r="C4" s="7"/>
      <c r="D4" s="4" t="s">
        <v>50</v>
      </c>
      <c r="E4" s="19"/>
      <c r="F4" s="7" t="s">
        <v>54</v>
      </c>
      <c r="G4" s="7" t="s">
        <v>51</v>
      </c>
      <c r="H4" s="4" t="s">
        <v>53</v>
      </c>
      <c r="I4" s="19"/>
      <c r="J4" s="7" t="s">
        <v>56</v>
      </c>
      <c r="K4" s="30">
        <v>130250</v>
      </c>
      <c r="L4" s="44" t="s">
        <v>76</v>
      </c>
      <c r="M4" s="45" t="s">
        <v>78</v>
      </c>
      <c r="N4" s="10"/>
    </row>
    <row r="5" spans="1:14" ht="13.5" customHeight="1">
      <c r="A5" s="5" t="s">
        <v>15</v>
      </c>
      <c r="B5" s="9" t="s">
        <v>46</v>
      </c>
      <c r="C5" s="9" t="s">
        <v>16</v>
      </c>
      <c r="D5" s="6" t="s">
        <v>30</v>
      </c>
      <c r="E5" s="17" t="s">
        <v>31</v>
      </c>
      <c r="F5" s="9" t="s">
        <v>55</v>
      </c>
      <c r="G5" s="9" t="s">
        <v>52</v>
      </c>
      <c r="H5" s="6"/>
      <c r="I5" s="17"/>
      <c r="J5" s="9" t="s">
        <v>18</v>
      </c>
      <c r="K5" s="6" t="s">
        <v>19</v>
      </c>
      <c r="L5" s="42" t="s">
        <v>77</v>
      </c>
      <c r="M5" s="43" t="s">
        <v>79</v>
      </c>
      <c r="N5" s="10"/>
    </row>
    <row r="6" spans="1:16" ht="12.75">
      <c r="A6" t="s">
        <v>26</v>
      </c>
      <c r="B6" s="1">
        <v>996992</v>
      </c>
      <c r="C6" s="11">
        <f aca="true" t="shared" si="0" ref="C6:C43">B6/$B$44</f>
        <v>0.02615703091547116</v>
      </c>
      <c r="D6" s="26">
        <f>(L6+M6-2)</f>
        <v>8</v>
      </c>
      <c r="E6" s="27">
        <f>C6*292</f>
        <v>7.637853027317578</v>
      </c>
      <c r="F6" s="24">
        <f>TRUNC(E6)</f>
        <v>7</v>
      </c>
      <c r="G6" s="24">
        <v>1</v>
      </c>
      <c r="H6" s="28">
        <f>SUM(F6:G6)</f>
        <v>8</v>
      </c>
      <c r="I6" s="29"/>
      <c r="J6" s="23">
        <f aca="true" t="shared" si="1" ref="J6:J43">B6/$K$4</f>
        <v>7.654449136276392</v>
      </c>
      <c r="K6" s="28">
        <f>ROUND(J6,0)</f>
        <v>8</v>
      </c>
      <c r="L6" s="22"/>
      <c r="M6" s="22">
        <v>10</v>
      </c>
      <c r="N6" s="20"/>
      <c r="O6" s="22"/>
      <c r="P6" s="22"/>
    </row>
    <row r="7" spans="1:16" ht="12.75">
      <c r="A7" t="s">
        <v>38</v>
      </c>
      <c r="B7" s="1">
        <v>484471</v>
      </c>
      <c r="C7" s="11">
        <f t="shared" si="0"/>
        <v>0.01271055627793325</v>
      </c>
      <c r="D7" s="26">
        <f aca="true" t="shared" si="2" ref="D7:D43">(L7+M7-2)</f>
        <v>4</v>
      </c>
      <c r="E7" s="27">
        <f aca="true" t="shared" si="3" ref="E7:E43">C7*292</f>
        <v>3.711482433156509</v>
      </c>
      <c r="F7" s="24">
        <f aca="true" t="shared" si="4" ref="F7:F43">TRUNC(E7)</f>
        <v>3</v>
      </c>
      <c r="G7" s="24">
        <v>1</v>
      </c>
      <c r="H7" s="28">
        <f aca="true" t="shared" si="5" ref="H7:H43">SUM(F7:G7)</f>
        <v>4</v>
      </c>
      <c r="I7" s="29"/>
      <c r="J7" s="23">
        <f t="shared" si="1"/>
        <v>3.7195470249520155</v>
      </c>
      <c r="K7" s="28">
        <f aca="true" t="shared" si="6" ref="K7:K43">ROUND(J7,0)</f>
        <v>4</v>
      </c>
      <c r="L7" s="22"/>
      <c r="M7" s="22">
        <v>6</v>
      </c>
      <c r="N7" s="20"/>
      <c r="O7" s="22"/>
      <c r="P7" s="22"/>
    </row>
    <row r="8" spans="1:16" ht="12.75">
      <c r="A8" t="s">
        <v>37</v>
      </c>
      <c r="B8" s="1">
        <v>560247</v>
      </c>
      <c r="C8" s="11">
        <f t="shared" si="0"/>
        <v>0.014698611522760432</v>
      </c>
      <c r="D8" s="26">
        <f t="shared" si="2"/>
        <v>4</v>
      </c>
      <c r="E8" s="27">
        <f t="shared" si="3"/>
        <v>4.291994564646046</v>
      </c>
      <c r="F8" s="24">
        <f t="shared" si="4"/>
        <v>4</v>
      </c>
      <c r="G8" s="24"/>
      <c r="H8" s="28">
        <f t="shared" si="5"/>
        <v>4</v>
      </c>
      <c r="I8" s="29"/>
      <c r="J8" s="23">
        <f t="shared" si="1"/>
        <v>4.3013205374280234</v>
      </c>
      <c r="K8" s="28">
        <f t="shared" si="6"/>
        <v>4</v>
      </c>
      <c r="L8" s="22">
        <v>6</v>
      </c>
      <c r="M8" s="22"/>
      <c r="N8" s="20"/>
      <c r="O8" s="22"/>
      <c r="P8" s="22"/>
    </row>
    <row r="9" spans="1:16" ht="12.75">
      <c r="A9" t="s">
        <v>47</v>
      </c>
      <c r="B9" s="1"/>
      <c r="C9" s="11"/>
      <c r="D9" s="26"/>
      <c r="E9" s="27">
        <f t="shared" si="3"/>
        <v>0</v>
      </c>
      <c r="F9" s="24">
        <f t="shared" si="4"/>
        <v>0</v>
      </c>
      <c r="G9" s="24"/>
      <c r="H9" s="28">
        <f t="shared" si="5"/>
        <v>0</v>
      </c>
      <c r="I9" s="29"/>
      <c r="J9" s="23">
        <f t="shared" si="1"/>
        <v>0</v>
      </c>
      <c r="K9" s="28">
        <f t="shared" si="6"/>
        <v>0</v>
      </c>
      <c r="L9" s="22">
        <v>3</v>
      </c>
      <c r="M9" s="22"/>
      <c r="N9" s="20"/>
      <c r="O9" s="22"/>
      <c r="P9" s="22"/>
    </row>
    <row r="10" spans="1:16" ht="12.75">
      <c r="A10" t="s">
        <v>5</v>
      </c>
      <c r="B10" s="1">
        <v>537454</v>
      </c>
      <c r="C10" s="11">
        <f t="shared" si="0"/>
        <v>0.014100615545203608</v>
      </c>
      <c r="D10" s="26">
        <f t="shared" si="2"/>
        <v>4</v>
      </c>
      <c r="E10" s="27">
        <f t="shared" si="3"/>
        <v>4.117379739199453</v>
      </c>
      <c r="F10" s="24">
        <f t="shared" si="4"/>
        <v>4</v>
      </c>
      <c r="G10" s="24"/>
      <c r="H10" s="28">
        <f t="shared" si="5"/>
        <v>4</v>
      </c>
      <c r="I10" s="29"/>
      <c r="J10" s="23">
        <f t="shared" si="1"/>
        <v>4.126326295585413</v>
      </c>
      <c r="K10" s="28">
        <f t="shared" si="6"/>
        <v>4</v>
      </c>
      <c r="L10" s="22"/>
      <c r="M10" s="22">
        <v>6</v>
      </c>
      <c r="N10" s="20"/>
      <c r="O10" s="22"/>
      <c r="P10" s="22"/>
    </row>
    <row r="11" spans="1:16" ht="12.75">
      <c r="A11" t="s">
        <v>13</v>
      </c>
      <c r="B11" s="1">
        <v>125015</v>
      </c>
      <c r="C11" s="11">
        <f t="shared" si="0"/>
        <v>0.0032798871203556564</v>
      </c>
      <c r="D11" s="26">
        <f t="shared" si="2"/>
        <v>1</v>
      </c>
      <c r="E11" s="27">
        <f t="shared" si="3"/>
        <v>0.9577270391438517</v>
      </c>
      <c r="F11" s="24">
        <f t="shared" si="4"/>
        <v>0</v>
      </c>
      <c r="G11" s="24">
        <v>1</v>
      </c>
      <c r="H11" s="28">
        <f t="shared" si="5"/>
        <v>1</v>
      </c>
      <c r="I11" s="29"/>
      <c r="J11" s="23">
        <f t="shared" si="1"/>
        <v>0.9598080614203455</v>
      </c>
      <c r="K11" s="28">
        <f t="shared" si="6"/>
        <v>1</v>
      </c>
      <c r="L11" s="22"/>
      <c r="M11" s="22">
        <v>3</v>
      </c>
      <c r="N11" s="20"/>
      <c r="O11" s="22"/>
      <c r="P11" s="22"/>
    </row>
    <row r="12" spans="1:16" ht="12.75">
      <c r="A12" t="s">
        <v>42</v>
      </c>
      <c r="B12" s="1">
        <v>187748</v>
      </c>
      <c r="C12" s="11">
        <f t="shared" si="0"/>
        <v>0.004925746886953836</v>
      </c>
      <c r="D12" s="26">
        <f t="shared" si="2"/>
        <v>2</v>
      </c>
      <c r="E12" s="27">
        <f t="shared" si="3"/>
        <v>1.43831809099052</v>
      </c>
      <c r="F12" s="24">
        <f t="shared" si="4"/>
        <v>1</v>
      </c>
      <c r="G12" s="24"/>
      <c r="H12" s="28">
        <f t="shared" si="5"/>
        <v>1</v>
      </c>
      <c r="I12" s="29"/>
      <c r="J12" s="23">
        <f t="shared" si="1"/>
        <v>1.441443378119002</v>
      </c>
      <c r="K12" s="28">
        <f t="shared" si="6"/>
        <v>1</v>
      </c>
      <c r="L12" s="22">
        <v>4</v>
      </c>
      <c r="M12" s="22"/>
      <c r="N12" s="20"/>
      <c r="O12" s="22"/>
      <c r="P12" s="22"/>
    </row>
    <row r="13" spans="1:16" ht="12.75">
      <c r="A13" t="s">
        <v>10</v>
      </c>
      <c r="B13" s="1">
        <v>1184109</v>
      </c>
      <c r="C13" s="11">
        <f t="shared" si="0"/>
        <v>0.03106622291882747</v>
      </c>
      <c r="D13" s="26">
        <f t="shared" si="2"/>
        <v>9</v>
      </c>
      <c r="E13" s="27">
        <f t="shared" si="3"/>
        <v>9.071337092297622</v>
      </c>
      <c r="F13" s="24">
        <f t="shared" si="4"/>
        <v>9</v>
      </c>
      <c r="G13" s="24"/>
      <c r="H13" s="28">
        <f t="shared" si="5"/>
        <v>9</v>
      </c>
      <c r="I13" s="29"/>
      <c r="J13" s="23">
        <f t="shared" si="1"/>
        <v>9.091047984644913</v>
      </c>
      <c r="K13" s="28">
        <f t="shared" si="6"/>
        <v>9</v>
      </c>
      <c r="L13" s="22"/>
      <c r="M13" s="22">
        <v>11</v>
      </c>
      <c r="N13" s="20"/>
      <c r="O13" s="22"/>
      <c r="P13" s="22"/>
    </row>
    <row r="14" spans="1:16" ht="12.75">
      <c r="A14" t="s">
        <v>29</v>
      </c>
      <c r="B14" s="1">
        <v>2539891</v>
      </c>
      <c r="C14" s="11">
        <f t="shared" si="0"/>
        <v>0.06663644985007598</v>
      </c>
      <c r="D14" s="26">
        <f t="shared" si="2"/>
        <v>19</v>
      </c>
      <c r="E14" s="27">
        <f t="shared" si="3"/>
        <v>19.457843356222188</v>
      </c>
      <c r="F14" s="24">
        <f t="shared" si="4"/>
        <v>19</v>
      </c>
      <c r="G14" s="24">
        <v>1</v>
      </c>
      <c r="H14" s="28">
        <f t="shared" si="5"/>
        <v>20</v>
      </c>
      <c r="I14" s="29"/>
      <c r="J14" s="23">
        <f t="shared" si="1"/>
        <v>19.500122840690977</v>
      </c>
      <c r="K14" s="28">
        <f t="shared" si="6"/>
        <v>20</v>
      </c>
      <c r="L14" s="22">
        <v>21</v>
      </c>
      <c r="M14" s="22"/>
      <c r="N14" s="20"/>
      <c r="O14" s="22"/>
      <c r="P14" s="22"/>
    </row>
    <row r="15" spans="1:16" ht="12.75">
      <c r="A15" t="s">
        <v>24</v>
      </c>
      <c r="B15" s="1">
        <v>1680637</v>
      </c>
      <c r="C15" s="11">
        <f t="shared" si="0"/>
        <v>0.044093106029621805</v>
      </c>
      <c r="D15" s="26">
        <f t="shared" si="2"/>
        <v>13</v>
      </c>
      <c r="E15" s="27">
        <f t="shared" si="3"/>
        <v>12.875186960649566</v>
      </c>
      <c r="F15" s="24">
        <f t="shared" si="4"/>
        <v>12</v>
      </c>
      <c r="G15" s="24">
        <v>1</v>
      </c>
      <c r="H15" s="28">
        <f t="shared" si="5"/>
        <v>13</v>
      </c>
      <c r="I15" s="29"/>
      <c r="J15" s="23">
        <f t="shared" si="1"/>
        <v>12.903163147792707</v>
      </c>
      <c r="K15" s="28">
        <f t="shared" si="6"/>
        <v>13</v>
      </c>
      <c r="L15" s="22"/>
      <c r="M15" s="22">
        <v>15</v>
      </c>
      <c r="N15" s="20"/>
      <c r="O15" s="22"/>
      <c r="P15" s="22"/>
    </row>
    <row r="16" spans="1:16" ht="12.75">
      <c r="A16" t="s">
        <v>33</v>
      </c>
      <c r="B16" s="1">
        <v>1194020</v>
      </c>
      <c r="C16" s="11">
        <f t="shared" si="0"/>
        <v>0.03132624740588778</v>
      </c>
      <c r="D16" s="26">
        <f t="shared" si="2"/>
        <v>9</v>
      </c>
      <c r="E16" s="27">
        <f t="shared" si="3"/>
        <v>9.147264242519233</v>
      </c>
      <c r="F16" s="24">
        <f t="shared" si="4"/>
        <v>9</v>
      </c>
      <c r="G16" s="24"/>
      <c r="H16" s="28">
        <f t="shared" si="5"/>
        <v>9</v>
      </c>
      <c r="I16" s="29"/>
      <c r="J16" s="23">
        <f t="shared" si="1"/>
        <v>9.167140115163148</v>
      </c>
      <c r="K16" s="28">
        <f t="shared" si="6"/>
        <v>9</v>
      </c>
      <c r="L16" s="22">
        <v>11</v>
      </c>
      <c r="M16" s="22"/>
      <c r="N16" s="20"/>
      <c r="O16" s="22"/>
      <c r="P16" s="22"/>
    </row>
    <row r="17" spans="1:16" ht="12.75">
      <c r="A17" t="s">
        <v>41</v>
      </c>
      <c r="B17" s="1">
        <v>364399</v>
      </c>
      <c r="C17" s="11">
        <f t="shared" si="0"/>
        <v>0.009560353451749637</v>
      </c>
      <c r="D17" s="26">
        <f t="shared" si="2"/>
        <v>3</v>
      </c>
      <c r="E17" s="27">
        <f t="shared" si="3"/>
        <v>2.791623207910894</v>
      </c>
      <c r="F17" s="24">
        <f t="shared" si="4"/>
        <v>2</v>
      </c>
      <c r="G17" s="24">
        <v>1</v>
      </c>
      <c r="H17" s="28">
        <f t="shared" si="5"/>
        <v>3</v>
      </c>
      <c r="I17" s="29"/>
      <c r="J17" s="23">
        <f t="shared" si="1"/>
        <v>2.79768905950096</v>
      </c>
      <c r="K17" s="28">
        <f t="shared" si="6"/>
        <v>3</v>
      </c>
      <c r="L17" s="22">
        <v>5</v>
      </c>
      <c r="M17" s="22"/>
      <c r="N17" s="20"/>
      <c r="O17" s="22"/>
      <c r="P17" s="22"/>
    </row>
    <row r="18" spans="1:16" ht="12.75">
      <c r="A18" t="s">
        <v>11</v>
      </c>
      <c r="B18" s="1">
        <v>1321011</v>
      </c>
      <c r="C18" s="11">
        <f t="shared" si="0"/>
        <v>0.034657976760773875</v>
      </c>
      <c r="D18" s="26">
        <f t="shared" si="2"/>
        <v>10</v>
      </c>
      <c r="E18" s="27">
        <f t="shared" si="3"/>
        <v>10.12012921414597</v>
      </c>
      <c r="F18" s="24">
        <f t="shared" si="4"/>
        <v>10</v>
      </c>
      <c r="G18" s="24"/>
      <c r="H18" s="28">
        <f t="shared" si="5"/>
        <v>10</v>
      </c>
      <c r="I18" s="29"/>
      <c r="J18" s="23">
        <f t="shared" si="1"/>
        <v>10.142119001919387</v>
      </c>
      <c r="K18" s="28">
        <f t="shared" si="6"/>
        <v>10</v>
      </c>
      <c r="L18" s="22"/>
      <c r="M18" s="22">
        <v>12</v>
      </c>
      <c r="N18" s="20"/>
      <c r="O18" s="22"/>
      <c r="P18" s="22"/>
    </row>
    <row r="19" spans="1:16" ht="12.75">
      <c r="A19" t="s">
        <v>25</v>
      </c>
      <c r="B19" s="1">
        <v>726915</v>
      </c>
      <c r="C19" s="11">
        <f t="shared" si="0"/>
        <v>0.019071304612193193</v>
      </c>
      <c r="D19" s="26">
        <f t="shared" si="2"/>
        <v>6</v>
      </c>
      <c r="E19" s="27">
        <f t="shared" si="3"/>
        <v>5.568820946760412</v>
      </c>
      <c r="F19" s="24">
        <f t="shared" si="4"/>
        <v>5</v>
      </c>
      <c r="G19" s="24">
        <v>1</v>
      </c>
      <c r="H19" s="28">
        <f t="shared" si="5"/>
        <v>6</v>
      </c>
      <c r="I19" s="29"/>
      <c r="J19" s="23">
        <f t="shared" si="1"/>
        <v>5.580921305182342</v>
      </c>
      <c r="K19" s="28">
        <f t="shared" si="6"/>
        <v>6</v>
      </c>
      <c r="L19" s="22">
        <v>8</v>
      </c>
      <c r="M19" s="22"/>
      <c r="N19" s="20"/>
      <c r="O19" s="22"/>
      <c r="P19" s="22"/>
    </row>
    <row r="20" spans="1:16" ht="12.75">
      <c r="A20" t="s">
        <v>23</v>
      </c>
      <c r="B20" s="1">
        <v>626915</v>
      </c>
      <c r="C20" s="11">
        <f t="shared" si="0"/>
        <v>0.016447709747292455</v>
      </c>
      <c r="D20" s="26">
        <f t="shared" si="2"/>
        <v>5</v>
      </c>
      <c r="E20" s="27">
        <f t="shared" si="3"/>
        <v>4.8027312462093965</v>
      </c>
      <c r="F20" s="24">
        <f t="shared" si="4"/>
        <v>4</v>
      </c>
      <c r="G20" s="24">
        <v>1</v>
      </c>
      <c r="H20" s="28">
        <f t="shared" si="5"/>
        <v>5</v>
      </c>
      <c r="I20" s="29"/>
      <c r="J20" s="23">
        <f t="shared" si="1"/>
        <v>4.813166986564299</v>
      </c>
      <c r="K20" s="28">
        <f t="shared" si="6"/>
        <v>5</v>
      </c>
      <c r="L20" s="22">
        <v>7</v>
      </c>
      <c r="M20" s="22"/>
      <c r="N20" s="20"/>
      <c r="O20" s="22"/>
      <c r="P20" s="22"/>
    </row>
    <row r="21" spans="1:16" ht="12.75">
      <c r="A21" t="s">
        <v>4</v>
      </c>
      <c r="B21" s="1">
        <v>780894</v>
      </c>
      <c r="C21" s="11">
        <f t="shared" si="0"/>
        <v>0.020487494884317965</v>
      </c>
      <c r="D21" s="26">
        <f t="shared" si="2"/>
        <v>6</v>
      </c>
      <c r="E21" s="27">
        <f t="shared" si="3"/>
        <v>5.982348506220846</v>
      </c>
      <c r="F21" s="24">
        <f t="shared" si="4"/>
        <v>5</v>
      </c>
      <c r="G21" s="24">
        <v>1</v>
      </c>
      <c r="H21" s="28">
        <f t="shared" si="5"/>
        <v>6</v>
      </c>
      <c r="I21" s="29"/>
      <c r="J21" s="23">
        <f t="shared" si="1"/>
        <v>5.995347408829175</v>
      </c>
      <c r="K21" s="28">
        <f t="shared" si="6"/>
        <v>6</v>
      </c>
      <c r="L21" s="22"/>
      <c r="M21" s="22">
        <v>8</v>
      </c>
      <c r="N21" s="20"/>
      <c r="O21" s="22"/>
      <c r="P21" s="22"/>
    </row>
    <row r="22" spans="1:16" ht="12.75">
      <c r="A22" t="s">
        <v>0</v>
      </c>
      <c r="B22" s="1">
        <v>1457351</v>
      </c>
      <c r="C22" s="11">
        <f t="shared" si="0"/>
        <v>0.03823498599957954</v>
      </c>
      <c r="D22" s="26">
        <f t="shared" si="2"/>
        <v>11</v>
      </c>
      <c r="E22" s="27">
        <f t="shared" si="3"/>
        <v>11.164615911877227</v>
      </c>
      <c r="F22" s="24">
        <f t="shared" si="4"/>
        <v>11</v>
      </c>
      <c r="G22" s="24"/>
      <c r="H22" s="28">
        <f t="shared" si="5"/>
        <v>11</v>
      </c>
      <c r="I22" s="29"/>
      <c r="J22" s="23">
        <f t="shared" si="1"/>
        <v>11.188875239923224</v>
      </c>
      <c r="K22" s="28">
        <f t="shared" si="6"/>
        <v>11</v>
      </c>
      <c r="L22" s="22">
        <v>13</v>
      </c>
      <c r="M22" s="22"/>
      <c r="N22" s="20"/>
      <c r="O22" s="22"/>
      <c r="P22" s="22"/>
    </row>
    <row r="23" spans="1:16" ht="12.75">
      <c r="A23" t="s">
        <v>34</v>
      </c>
      <c r="B23" s="1">
        <v>1184059</v>
      </c>
      <c r="C23" s="11">
        <f t="shared" si="0"/>
        <v>0.03106491112139502</v>
      </c>
      <c r="D23" s="26">
        <f t="shared" si="2"/>
        <v>9</v>
      </c>
      <c r="E23" s="27">
        <f t="shared" si="3"/>
        <v>9.070954047447346</v>
      </c>
      <c r="F23" s="24">
        <f t="shared" si="4"/>
        <v>9</v>
      </c>
      <c r="G23" s="24"/>
      <c r="H23" s="28">
        <f t="shared" si="5"/>
        <v>9</v>
      </c>
      <c r="I23" s="29"/>
      <c r="J23" s="23">
        <f t="shared" si="1"/>
        <v>9.090664107485605</v>
      </c>
      <c r="K23" s="28">
        <f t="shared" si="6"/>
        <v>9</v>
      </c>
      <c r="L23" s="22">
        <v>11</v>
      </c>
      <c r="M23" s="22"/>
      <c r="N23" s="20"/>
      <c r="O23" s="22"/>
      <c r="P23" s="22"/>
    </row>
    <row r="24" spans="1:16" ht="12.75">
      <c r="A24" t="s">
        <v>40</v>
      </c>
      <c r="B24" s="1">
        <v>439706</v>
      </c>
      <c r="C24" s="11">
        <f t="shared" si="0"/>
        <v>0.011536104036660435</v>
      </c>
      <c r="D24" s="26">
        <f t="shared" si="2"/>
        <v>3</v>
      </c>
      <c r="E24" s="27">
        <f t="shared" si="3"/>
        <v>3.368542378704847</v>
      </c>
      <c r="F24" s="24">
        <f t="shared" si="4"/>
        <v>3</v>
      </c>
      <c r="G24" s="24"/>
      <c r="H24" s="28">
        <f t="shared" si="5"/>
        <v>3</v>
      </c>
      <c r="I24" s="29"/>
      <c r="J24" s="23">
        <f t="shared" si="1"/>
        <v>3.375861804222649</v>
      </c>
      <c r="K24" s="28">
        <f t="shared" si="6"/>
        <v>3</v>
      </c>
      <c r="L24" s="22">
        <v>5</v>
      </c>
      <c r="M24" s="22"/>
      <c r="N24" s="20"/>
      <c r="O24" s="22"/>
      <c r="P24" s="22"/>
    </row>
    <row r="25" spans="1:16" ht="12.75">
      <c r="A25" t="s">
        <v>28</v>
      </c>
      <c r="B25" s="1">
        <v>827922</v>
      </c>
      <c r="C25" s="11">
        <f t="shared" si="0"/>
        <v>0.02172131907738348</v>
      </c>
      <c r="D25" s="26">
        <f t="shared" si="2"/>
        <v>6</v>
      </c>
      <c r="E25" s="27">
        <f t="shared" si="3"/>
        <v>6.342625170595976</v>
      </c>
      <c r="F25" s="24">
        <f t="shared" si="4"/>
        <v>6</v>
      </c>
      <c r="G25" s="24"/>
      <c r="H25" s="28">
        <f t="shared" si="5"/>
        <v>6</v>
      </c>
      <c r="I25" s="29"/>
      <c r="J25" s="23">
        <f t="shared" si="1"/>
        <v>6.356406909788867</v>
      </c>
      <c r="K25" s="28">
        <f t="shared" si="6"/>
        <v>6</v>
      </c>
      <c r="L25" s="22"/>
      <c r="M25" s="22">
        <v>8</v>
      </c>
      <c r="N25" s="20"/>
      <c r="O25" s="22"/>
      <c r="P25" s="22"/>
    </row>
    <row r="26" spans="1:16" ht="12.75">
      <c r="A26" t="s">
        <v>27</v>
      </c>
      <c r="B26" s="1">
        <v>1721295</v>
      </c>
      <c r="C26" s="11">
        <f t="shared" si="0"/>
        <v>0.045159807229793146</v>
      </c>
      <c r="D26" s="26">
        <f t="shared" si="2"/>
        <v>13</v>
      </c>
      <c r="E26" s="27">
        <f t="shared" si="3"/>
        <v>13.186663711099598</v>
      </c>
      <c r="F26" s="24">
        <f t="shared" si="4"/>
        <v>13</v>
      </c>
      <c r="G26" s="24"/>
      <c r="H26" s="28">
        <f t="shared" si="5"/>
        <v>13</v>
      </c>
      <c r="I26" s="29"/>
      <c r="J26" s="23">
        <f t="shared" si="1"/>
        <v>13.21531669865643</v>
      </c>
      <c r="K26" s="28">
        <f t="shared" si="6"/>
        <v>13</v>
      </c>
      <c r="L26" s="22"/>
      <c r="M26" s="22">
        <v>15</v>
      </c>
      <c r="N26" s="20"/>
      <c r="O26" s="22"/>
      <c r="P26" s="22"/>
    </row>
    <row r="27" spans="1:16" ht="12.75">
      <c r="A27" t="s">
        <v>43</v>
      </c>
      <c r="B27" s="1">
        <v>122993</v>
      </c>
      <c r="C27" s="11">
        <f t="shared" si="0"/>
        <v>0.0032268380321873636</v>
      </c>
      <c r="D27" s="26">
        <f t="shared" si="2"/>
        <v>1</v>
      </c>
      <c r="E27" s="27">
        <f t="shared" si="3"/>
        <v>0.9422367053987102</v>
      </c>
      <c r="F27" s="24">
        <f t="shared" si="4"/>
        <v>0</v>
      </c>
      <c r="G27" s="24">
        <v>1</v>
      </c>
      <c r="H27" s="28">
        <f t="shared" si="5"/>
        <v>1</v>
      </c>
      <c r="I27" s="29"/>
      <c r="J27" s="23">
        <f t="shared" si="1"/>
        <v>0.9442840690978886</v>
      </c>
      <c r="K27" s="28">
        <f t="shared" si="6"/>
        <v>1</v>
      </c>
      <c r="L27" s="22">
        <v>3</v>
      </c>
      <c r="M27" s="22"/>
      <c r="N27" s="20"/>
      <c r="O27" s="22"/>
      <c r="P27" s="22"/>
    </row>
    <row r="28" spans="1:16" ht="12.75">
      <c r="A28" t="s">
        <v>45</v>
      </c>
      <c r="B28" s="1">
        <v>42491</v>
      </c>
      <c r="C28" s="11">
        <f t="shared" si="0"/>
        <v>0.0011147916940449723</v>
      </c>
      <c r="D28" s="26">
        <f t="shared" si="2"/>
        <v>1</v>
      </c>
      <c r="E28" s="27">
        <f t="shared" si="3"/>
        <v>0.3255191746611319</v>
      </c>
      <c r="F28" s="24">
        <f t="shared" si="4"/>
        <v>0</v>
      </c>
      <c r="G28" s="24">
        <v>1</v>
      </c>
      <c r="H28" s="28">
        <f t="shared" si="5"/>
        <v>1</v>
      </c>
      <c r="I28" s="29"/>
      <c r="J28" s="23">
        <v>1</v>
      </c>
      <c r="K28" s="28">
        <f t="shared" si="6"/>
        <v>1</v>
      </c>
      <c r="L28" s="22">
        <v>3</v>
      </c>
      <c r="M28" s="22"/>
      <c r="N28" s="20"/>
      <c r="O28" s="22"/>
      <c r="P28" s="22"/>
    </row>
    <row r="29" spans="1:16" ht="12.75">
      <c r="A29" t="s">
        <v>8</v>
      </c>
      <c r="B29" s="1">
        <v>318300</v>
      </c>
      <c r="C29" s="11">
        <f t="shared" si="0"/>
        <v>0.008350902454979046</v>
      </c>
      <c r="D29" s="26">
        <f t="shared" si="2"/>
        <v>3</v>
      </c>
      <c r="E29" s="27">
        <f t="shared" si="3"/>
        <v>2.4384635168538815</v>
      </c>
      <c r="F29" s="24">
        <f t="shared" si="4"/>
        <v>2</v>
      </c>
      <c r="G29" s="24"/>
      <c r="H29" s="28">
        <f t="shared" si="5"/>
        <v>2</v>
      </c>
      <c r="I29" s="29"/>
      <c r="J29" s="23">
        <f t="shared" si="1"/>
        <v>2.4437619961612285</v>
      </c>
      <c r="K29" s="28">
        <f t="shared" si="6"/>
        <v>2</v>
      </c>
      <c r="L29" s="22">
        <v>5</v>
      </c>
      <c r="M29" s="22"/>
      <c r="N29" s="20"/>
      <c r="O29" s="22"/>
      <c r="P29" s="22"/>
    </row>
    <row r="30" spans="1:16" ht="12.75">
      <c r="A30" t="s">
        <v>7</v>
      </c>
      <c r="B30" s="1">
        <v>906096</v>
      </c>
      <c r="C30" s="11">
        <f t="shared" si="0"/>
        <v>0.023772288127070985</v>
      </c>
      <c r="D30" s="26">
        <f t="shared" si="2"/>
        <v>7</v>
      </c>
      <c r="E30" s="27">
        <f t="shared" si="3"/>
        <v>6.941508133104728</v>
      </c>
      <c r="F30" s="24">
        <f t="shared" si="4"/>
        <v>6</v>
      </c>
      <c r="G30" s="24">
        <v>1</v>
      </c>
      <c r="H30" s="28">
        <f t="shared" si="5"/>
        <v>7</v>
      </c>
      <c r="I30" s="29"/>
      <c r="J30" s="23">
        <f t="shared" si="1"/>
        <v>6.956591170825336</v>
      </c>
      <c r="K30" s="28">
        <f t="shared" si="6"/>
        <v>7</v>
      </c>
      <c r="L30" s="22"/>
      <c r="M30" s="22">
        <v>9</v>
      </c>
      <c r="N30" s="20"/>
      <c r="O30" s="22"/>
      <c r="P30" s="22"/>
    </row>
    <row r="31" spans="1:16" ht="12.75">
      <c r="A31" t="s">
        <v>3</v>
      </c>
      <c r="B31" s="1">
        <v>4382759</v>
      </c>
      <c r="C31" s="11">
        <f t="shared" si="0"/>
        <v>0.1149858400649749</v>
      </c>
      <c r="D31" s="26">
        <f t="shared" si="2"/>
        <v>33</v>
      </c>
      <c r="E31" s="27">
        <f t="shared" si="3"/>
        <v>33.57586529897267</v>
      </c>
      <c r="F31" s="24">
        <f t="shared" si="4"/>
        <v>33</v>
      </c>
      <c r="G31" s="24">
        <v>1</v>
      </c>
      <c r="H31" s="28">
        <f t="shared" si="5"/>
        <v>34</v>
      </c>
      <c r="I31" s="29"/>
      <c r="J31" s="23">
        <f>B31/$K$4</f>
        <v>33.64882149712092</v>
      </c>
      <c r="K31" s="28">
        <f t="shared" si="6"/>
        <v>34</v>
      </c>
      <c r="L31" s="22"/>
      <c r="M31" s="22">
        <v>35</v>
      </c>
      <c r="N31" s="20"/>
      <c r="O31" s="22"/>
      <c r="P31" s="22"/>
    </row>
    <row r="32" spans="1:16" ht="12.75">
      <c r="A32" t="s">
        <v>2</v>
      </c>
      <c r="B32" s="1">
        <v>1071361</v>
      </c>
      <c r="C32" s="11">
        <f t="shared" si="0"/>
        <v>0.028108172180549187</v>
      </c>
      <c r="D32" s="26">
        <f t="shared" si="2"/>
        <v>8</v>
      </c>
      <c r="E32" s="27">
        <f t="shared" si="3"/>
        <v>8.207586276720363</v>
      </c>
      <c r="F32" s="24">
        <f t="shared" si="4"/>
        <v>8</v>
      </c>
      <c r="G32" s="24"/>
      <c r="H32" s="28">
        <f t="shared" si="5"/>
        <v>8</v>
      </c>
      <c r="I32" s="29"/>
      <c r="J32" s="23">
        <f t="shared" si="1"/>
        <v>8.225420345489443</v>
      </c>
      <c r="K32" s="28">
        <f t="shared" si="6"/>
        <v>8</v>
      </c>
      <c r="L32" s="22"/>
      <c r="M32" s="22">
        <v>10</v>
      </c>
      <c r="N32" s="20"/>
      <c r="O32" s="22"/>
      <c r="P32" s="22"/>
    </row>
    <row r="33" spans="1:16" ht="12.75">
      <c r="A33" t="s">
        <v>21</v>
      </c>
      <c r="B33" s="1">
        <v>2665260</v>
      </c>
      <c r="C33" s="11">
        <f t="shared" si="0"/>
        <v>0.06992562449625339</v>
      </c>
      <c r="D33" s="26">
        <f t="shared" si="2"/>
        <v>20</v>
      </c>
      <c r="E33" s="27">
        <f t="shared" si="3"/>
        <v>20.41828235290599</v>
      </c>
      <c r="F33" s="24">
        <f t="shared" si="4"/>
        <v>20</v>
      </c>
      <c r="G33" s="24"/>
      <c r="H33" s="28">
        <f t="shared" si="5"/>
        <v>20</v>
      </c>
      <c r="I33" s="29"/>
      <c r="J33" s="23">
        <f t="shared" si="1"/>
        <v>20.462648752399232</v>
      </c>
      <c r="K33" s="28">
        <f t="shared" si="6"/>
        <v>20</v>
      </c>
      <c r="L33" s="22">
        <v>22</v>
      </c>
      <c r="M33" s="22"/>
      <c r="N33" s="20"/>
      <c r="O33" s="22"/>
      <c r="P33" s="22"/>
    </row>
    <row r="34" spans="1:16" ht="12.75">
      <c r="A34" t="s">
        <v>44</v>
      </c>
      <c r="B34" s="1">
        <v>90923</v>
      </c>
      <c r="C34" s="11">
        <f t="shared" si="0"/>
        <v>0.0023854511590136974</v>
      </c>
      <c r="D34" s="26">
        <f t="shared" si="2"/>
        <v>1</v>
      </c>
      <c r="E34" s="27">
        <f t="shared" si="3"/>
        <v>0.6965517384319997</v>
      </c>
      <c r="F34" s="24">
        <f t="shared" si="4"/>
        <v>0</v>
      </c>
      <c r="G34" s="24">
        <v>1</v>
      </c>
      <c r="H34" s="28">
        <f t="shared" si="5"/>
        <v>1</v>
      </c>
      <c r="I34" s="29"/>
      <c r="J34" s="23">
        <f t="shared" si="1"/>
        <v>0.6980652591170825</v>
      </c>
      <c r="K34" s="28">
        <f t="shared" si="6"/>
        <v>1</v>
      </c>
      <c r="L34" s="22">
        <v>3</v>
      </c>
      <c r="M34" s="22"/>
      <c r="N34" s="20"/>
      <c r="O34" s="22"/>
      <c r="P34" s="22"/>
    </row>
    <row r="35" spans="1:16" ht="12.75">
      <c r="A35" t="s">
        <v>1</v>
      </c>
      <c r="B35" s="1">
        <v>3521951</v>
      </c>
      <c r="C35" s="11">
        <f t="shared" si="0"/>
        <v>0.09240172558032016</v>
      </c>
      <c r="D35" s="26">
        <f t="shared" si="2"/>
        <v>27</v>
      </c>
      <c r="E35" s="27">
        <f t="shared" si="3"/>
        <v>26.981303869453487</v>
      </c>
      <c r="F35" s="24">
        <f t="shared" si="4"/>
        <v>26</v>
      </c>
      <c r="G35" s="24">
        <v>1</v>
      </c>
      <c r="H35" s="28">
        <f t="shared" si="5"/>
        <v>27</v>
      </c>
      <c r="I35" s="29"/>
      <c r="J35" s="23">
        <f t="shared" si="1"/>
        <v>27.039930902111326</v>
      </c>
      <c r="K35" s="28">
        <f t="shared" si="6"/>
        <v>27</v>
      </c>
      <c r="L35" s="22">
        <v>29</v>
      </c>
      <c r="M35" s="22"/>
      <c r="N35" s="20"/>
      <c r="O35" s="22"/>
      <c r="P35" s="22"/>
    </row>
    <row r="36" spans="1:16" ht="12.75">
      <c r="A36" t="s">
        <v>12</v>
      </c>
      <c r="B36" s="1">
        <v>217353</v>
      </c>
      <c r="C36" s="11">
        <f t="shared" si="0"/>
        <v>0.005702462146707699</v>
      </c>
      <c r="D36" s="26">
        <f t="shared" si="2"/>
        <v>2</v>
      </c>
      <c r="E36" s="27">
        <f t="shared" si="3"/>
        <v>1.665118946838648</v>
      </c>
      <c r="F36" s="24">
        <f t="shared" si="4"/>
        <v>1</v>
      </c>
      <c r="G36" s="24">
        <v>1</v>
      </c>
      <c r="H36" s="28">
        <f t="shared" si="5"/>
        <v>2</v>
      </c>
      <c r="I36" s="29"/>
      <c r="J36" s="23">
        <f t="shared" si="1"/>
        <v>1.6687370441458733</v>
      </c>
      <c r="K36" s="28">
        <f t="shared" si="6"/>
        <v>2</v>
      </c>
      <c r="L36" s="22">
        <v>4</v>
      </c>
      <c r="M36" s="22"/>
      <c r="N36" s="20"/>
      <c r="O36" s="22"/>
      <c r="P36" s="22"/>
    </row>
    <row r="37" spans="1:16" ht="12.75">
      <c r="A37" t="s">
        <v>6</v>
      </c>
      <c r="B37" s="1">
        <v>705606</v>
      </c>
      <c r="C37" s="11">
        <f t="shared" si="0"/>
        <v>0.018512242782431496</v>
      </c>
      <c r="D37" s="26">
        <f t="shared" si="2"/>
        <v>5</v>
      </c>
      <c r="E37" s="27">
        <f t="shared" si="3"/>
        <v>5.405574892469997</v>
      </c>
      <c r="F37" s="24">
        <f t="shared" si="4"/>
        <v>5</v>
      </c>
      <c r="G37" s="24"/>
      <c r="H37" s="28">
        <f t="shared" si="5"/>
        <v>5</v>
      </c>
      <c r="I37" s="29"/>
      <c r="J37" s="23">
        <f t="shared" si="1"/>
        <v>5.417320537428023</v>
      </c>
      <c r="K37" s="28">
        <f t="shared" si="6"/>
        <v>5</v>
      </c>
      <c r="L37" s="22">
        <v>7</v>
      </c>
      <c r="M37" s="22"/>
      <c r="N37" s="20"/>
      <c r="O37" s="22"/>
      <c r="P37" s="22"/>
    </row>
    <row r="38" spans="1:16" ht="12.75">
      <c r="A38" t="s">
        <v>22</v>
      </c>
      <c r="B38" s="1">
        <v>1258520</v>
      </c>
      <c r="C38" s="11">
        <f t="shared" si="0"/>
        <v>0.033018466093748755</v>
      </c>
      <c r="D38" s="26">
        <f t="shared" si="2"/>
        <v>10</v>
      </c>
      <c r="E38" s="27">
        <f t="shared" si="3"/>
        <v>9.641392099374636</v>
      </c>
      <c r="F38" s="24">
        <f t="shared" si="4"/>
        <v>9</v>
      </c>
      <c r="G38" s="24">
        <v>1</v>
      </c>
      <c r="H38" s="28">
        <f t="shared" si="5"/>
        <v>10</v>
      </c>
      <c r="I38" s="29"/>
      <c r="J38" s="23">
        <f t="shared" si="1"/>
        <v>9.662341650671785</v>
      </c>
      <c r="K38" s="28">
        <f t="shared" si="6"/>
        <v>10</v>
      </c>
      <c r="L38" s="22"/>
      <c r="M38" s="22">
        <v>12</v>
      </c>
      <c r="N38" s="20"/>
      <c r="O38" s="22"/>
      <c r="P38" s="22"/>
    </row>
    <row r="39" spans="1:16" ht="12.75">
      <c r="A39" t="s">
        <v>36</v>
      </c>
      <c r="B39" s="1">
        <v>818579</v>
      </c>
      <c r="C39" s="11">
        <f t="shared" si="0"/>
        <v>0.021476196609155805</v>
      </c>
      <c r="D39" s="26">
        <f t="shared" si="2"/>
        <v>6</v>
      </c>
      <c r="E39" s="27">
        <f t="shared" si="3"/>
        <v>6.271049409873495</v>
      </c>
      <c r="F39" s="24">
        <f t="shared" si="4"/>
        <v>6</v>
      </c>
      <c r="G39" s="24"/>
      <c r="H39" s="28">
        <f t="shared" si="5"/>
        <v>6</v>
      </c>
      <c r="I39" s="29"/>
      <c r="J39" s="23">
        <f t="shared" si="1"/>
        <v>6.284675623800384</v>
      </c>
      <c r="K39" s="28">
        <f t="shared" si="6"/>
        <v>6</v>
      </c>
      <c r="L39" s="22"/>
      <c r="M39" s="22">
        <v>8</v>
      </c>
      <c r="N39" s="20"/>
      <c r="O39" s="22"/>
      <c r="P39" s="22"/>
    </row>
    <row r="40" spans="1:16" ht="12.75">
      <c r="A40" t="s">
        <v>9</v>
      </c>
      <c r="B40" s="1">
        <v>330551</v>
      </c>
      <c r="C40" s="11">
        <f t="shared" si="0"/>
        <v>0.008672319061878035</v>
      </c>
      <c r="D40" s="26">
        <f t="shared" si="2"/>
        <v>3</v>
      </c>
      <c r="E40" s="27">
        <f t="shared" si="3"/>
        <v>2.532317166068386</v>
      </c>
      <c r="F40" s="24">
        <f t="shared" si="4"/>
        <v>2</v>
      </c>
      <c r="G40" s="24">
        <v>1</v>
      </c>
      <c r="H40" s="28">
        <f t="shared" si="5"/>
        <v>3</v>
      </c>
      <c r="I40" s="29"/>
      <c r="J40" s="23">
        <f t="shared" si="1"/>
        <v>2.537819577735125</v>
      </c>
      <c r="K40" s="28">
        <f t="shared" si="6"/>
        <v>3</v>
      </c>
      <c r="L40" s="22">
        <v>5</v>
      </c>
      <c r="M40" s="22"/>
      <c r="N40" s="20"/>
      <c r="O40" s="22"/>
      <c r="P40" s="22"/>
    </row>
    <row r="41" spans="1:16" ht="12.75">
      <c r="A41" t="s">
        <v>20</v>
      </c>
      <c r="B41" s="1">
        <v>1225163</v>
      </c>
      <c r="C41" s="11">
        <f t="shared" si="0"/>
        <v>0.03214331355466382</v>
      </c>
      <c r="D41" s="26">
        <f t="shared" si="2"/>
        <v>9</v>
      </c>
      <c r="E41" s="27">
        <f t="shared" si="3"/>
        <v>9.385847557961835</v>
      </c>
      <c r="F41" s="24">
        <f t="shared" si="4"/>
        <v>9</v>
      </c>
      <c r="G41" s="24"/>
      <c r="H41" s="28">
        <f t="shared" si="5"/>
        <v>9</v>
      </c>
      <c r="I41" s="29"/>
      <c r="J41" s="23">
        <f t="shared" si="1"/>
        <v>9.406241842610365</v>
      </c>
      <c r="K41" s="28">
        <f t="shared" si="6"/>
        <v>9</v>
      </c>
      <c r="L41" s="22"/>
      <c r="M41" s="22">
        <v>11</v>
      </c>
      <c r="N41" s="20"/>
      <c r="O41" s="22"/>
      <c r="P41" s="22"/>
    </row>
    <row r="42" spans="1:16" ht="12.75">
      <c r="A42" t="s">
        <v>39</v>
      </c>
      <c r="B42" s="1">
        <v>442014</v>
      </c>
      <c r="C42" s="11">
        <f t="shared" si="0"/>
        <v>0.011596656606142345</v>
      </c>
      <c r="D42" s="26">
        <f t="shared" si="2"/>
        <v>3</v>
      </c>
      <c r="E42" s="27">
        <f t="shared" si="3"/>
        <v>3.386223728993565</v>
      </c>
      <c r="F42" s="24">
        <f t="shared" si="4"/>
        <v>3</v>
      </c>
      <c r="G42" s="24"/>
      <c r="H42" s="28">
        <f t="shared" si="5"/>
        <v>3</v>
      </c>
      <c r="I42" s="29"/>
      <c r="J42" s="23">
        <f t="shared" si="1"/>
        <v>3.3935815738963533</v>
      </c>
      <c r="K42" s="28">
        <f t="shared" si="6"/>
        <v>3</v>
      </c>
      <c r="L42" s="22"/>
      <c r="M42" s="22">
        <v>5</v>
      </c>
      <c r="N42" s="20"/>
      <c r="O42" s="22"/>
      <c r="P42" s="22"/>
    </row>
    <row r="43" spans="1:16" ht="12.75">
      <c r="A43" t="s">
        <v>35</v>
      </c>
      <c r="B43" s="1">
        <v>1054670</v>
      </c>
      <c r="C43" s="11">
        <f t="shared" si="0"/>
        <v>0.027670267961648606</v>
      </c>
      <c r="D43" s="26">
        <f t="shared" si="2"/>
        <v>8</v>
      </c>
      <c r="E43" s="27">
        <f t="shared" si="3"/>
        <v>8.079718244801393</v>
      </c>
      <c r="F43" s="24">
        <f t="shared" si="4"/>
        <v>8</v>
      </c>
      <c r="G43" s="24"/>
      <c r="H43" s="28">
        <f t="shared" si="5"/>
        <v>8</v>
      </c>
      <c r="I43" s="29"/>
      <c r="J43" s="23">
        <f t="shared" si="1"/>
        <v>8.097274472168905</v>
      </c>
      <c r="K43" s="28">
        <f t="shared" si="6"/>
        <v>8</v>
      </c>
      <c r="L43" s="22">
        <v>10</v>
      </c>
      <c r="M43" s="22"/>
      <c r="N43" s="20"/>
      <c r="O43" s="22"/>
      <c r="P43" s="22"/>
    </row>
    <row r="44" spans="1:13" ht="12.75">
      <c r="A44" s="15" t="s">
        <v>14</v>
      </c>
      <c r="B44" s="8">
        <f>SUM(B6:B43)</f>
        <v>38115641</v>
      </c>
      <c r="C44" s="8"/>
      <c r="D44" s="8">
        <f>SUM(D6:D43)</f>
        <v>292</v>
      </c>
      <c r="E44" s="8"/>
      <c r="F44" s="8">
        <f>SUM(F6:F43)</f>
        <v>274</v>
      </c>
      <c r="G44" s="8">
        <f>SUM(G6:G43)</f>
        <v>18</v>
      </c>
      <c r="H44" s="8">
        <f>SUM(H6:H43)</f>
        <v>292</v>
      </c>
      <c r="I44" s="8"/>
      <c r="J44" s="8"/>
      <c r="K44" s="8">
        <f>SUM(K6:K43)</f>
        <v>292</v>
      </c>
      <c r="L44" s="48">
        <f>SUM(L6:L43)</f>
        <v>185</v>
      </c>
      <c r="M44" s="49">
        <f>SUM(M6:M43)</f>
        <v>184</v>
      </c>
    </row>
    <row r="45" spans="1:2" ht="12.75">
      <c r="A45" s="10"/>
      <c r="B45" s="10"/>
    </row>
  </sheetData>
  <printOptions/>
  <pageMargins left="0.75" right="0.75" top="1" bottom="1" header="0.5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workbookViewId="0" topLeftCell="A1">
      <selection activeCell="G29" sqref="G29"/>
    </sheetView>
  </sheetViews>
  <sheetFormatPr defaultColWidth="11.00390625" defaultRowHeight="12.75"/>
  <cols>
    <col min="1" max="1" width="7.125" style="0" customWidth="1"/>
    <col min="2" max="2" width="9.375" style="0" bestFit="1" customWidth="1"/>
    <col min="4" max="4" width="11.375" style="0" bestFit="1" customWidth="1"/>
    <col min="5" max="5" width="7.00390625" style="0" customWidth="1"/>
    <col min="6" max="6" width="8.25390625" style="0" bestFit="1" customWidth="1"/>
    <col min="8" max="8" width="10.375" style="0" customWidth="1"/>
    <col min="9" max="9" width="10.875" style="0" customWidth="1"/>
    <col min="11" max="11" width="6.75390625" style="0" customWidth="1"/>
  </cols>
  <sheetData>
    <row r="1" spans="1:3" ht="12.75">
      <c r="A1" s="39" t="s">
        <v>65</v>
      </c>
      <c r="B1" s="2" t="s">
        <v>66</v>
      </c>
      <c r="C1" s="2"/>
    </row>
    <row r="3" spans="1:9" ht="12.75">
      <c r="A3" s="32"/>
      <c r="B3" s="32"/>
      <c r="C3" s="32"/>
      <c r="D3" s="32" t="s">
        <v>67</v>
      </c>
      <c r="E3" s="32"/>
      <c r="F3" s="32" t="s">
        <v>53</v>
      </c>
      <c r="G3" s="32" t="s">
        <v>68</v>
      </c>
      <c r="H3" s="32"/>
      <c r="I3" s="32" t="s">
        <v>53</v>
      </c>
    </row>
    <row r="4" spans="1:9" ht="12.75">
      <c r="A4" s="32"/>
      <c r="B4" s="32" t="s">
        <v>46</v>
      </c>
      <c r="C4" s="32" t="s">
        <v>57</v>
      </c>
      <c r="D4" s="32" t="s">
        <v>31</v>
      </c>
      <c r="E4" s="32"/>
      <c r="F4" s="32" t="s">
        <v>17</v>
      </c>
      <c r="G4" s="32" t="s">
        <v>31</v>
      </c>
      <c r="H4" s="32"/>
      <c r="I4" s="32" t="s">
        <v>17</v>
      </c>
    </row>
    <row r="5" spans="1:9" ht="12.75">
      <c r="A5" s="25" t="s">
        <v>58</v>
      </c>
      <c r="B5" s="1">
        <v>13000</v>
      </c>
      <c r="C5" s="33">
        <f>B5/$B$9</f>
        <v>0.34210526315789475</v>
      </c>
      <c r="D5" s="13">
        <f>C5*54</f>
        <v>18.473684210526315</v>
      </c>
      <c r="E5" s="14">
        <f>TRUNC(D5)</f>
        <v>18</v>
      </c>
      <c r="F5" s="34">
        <v>18</v>
      </c>
      <c r="G5" s="13">
        <f>C5*55</f>
        <v>18.815789473684212</v>
      </c>
      <c r="H5" s="14">
        <f>TRUNC(G5)</f>
        <v>18</v>
      </c>
      <c r="I5" s="34">
        <v>19</v>
      </c>
    </row>
    <row r="6" spans="1:9" ht="12.75">
      <c r="A6" s="25" t="s">
        <v>59</v>
      </c>
      <c r="B6" s="1">
        <v>15000</v>
      </c>
      <c r="C6" s="33">
        <f>B6/$B$9</f>
        <v>0.39473684210526316</v>
      </c>
      <c r="D6" s="13">
        <f>C6*54</f>
        <v>21.315789473684212</v>
      </c>
      <c r="E6" s="14">
        <f aca="true" t="shared" si="0" ref="E6:H8">TRUNC(D6)</f>
        <v>21</v>
      </c>
      <c r="F6" s="34">
        <v>21</v>
      </c>
      <c r="G6" s="13">
        <f>C6*55</f>
        <v>21.710526315789473</v>
      </c>
      <c r="H6" s="14">
        <f t="shared" si="0"/>
        <v>21</v>
      </c>
      <c r="I6" s="34">
        <v>22</v>
      </c>
    </row>
    <row r="7" spans="1:9" ht="12.75">
      <c r="A7" s="25" t="s">
        <v>60</v>
      </c>
      <c r="B7" s="1">
        <v>4000</v>
      </c>
      <c r="C7" s="33">
        <f>B7/$B$9</f>
        <v>0.10526315789473684</v>
      </c>
      <c r="D7" s="13">
        <f>C7*54</f>
        <v>5.684210526315789</v>
      </c>
      <c r="E7" s="14">
        <f t="shared" si="0"/>
        <v>5</v>
      </c>
      <c r="F7" s="34">
        <v>6</v>
      </c>
      <c r="G7" s="13">
        <f>C7*55</f>
        <v>5.789473684210526</v>
      </c>
      <c r="H7" s="14">
        <f t="shared" si="0"/>
        <v>5</v>
      </c>
      <c r="I7" s="34">
        <v>6</v>
      </c>
    </row>
    <row r="8" spans="1:9" ht="12.75">
      <c r="A8" s="25" t="s">
        <v>61</v>
      </c>
      <c r="B8" s="1">
        <v>6000</v>
      </c>
      <c r="C8" s="33">
        <f>B8/$B$9</f>
        <v>0.15789473684210525</v>
      </c>
      <c r="D8" s="13">
        <f>C8*54</f>
        <v>8.526315789473683</v>
      </c>
      <c r="E8" s="14">
        <f t="shared" si="0"/>
        <v>8</v>
      </c>
      <c r="F8" s="34">
        <v>9</v>
      </c>
      <c r="G8" s="13">
        <f>C8*55</f>
        <v>8.68421052631579</v>
      </c>
      <c r="H8" s="14">
        <f t="shared" si="0"/>
        <v>8</v>
      </c>
      <c r="I8" s="34">
        <v>8</v>
      </c>
    </row>
    <row r="9" spans="1:9" ht="12.75">
      <c r="A9" s="31" t="s">
        <v>14</v>
      </c>
      <c r="B9" s="38">
        <f>SUM(B5:B8)</f>
        <v>38000</v>
      </c>
      <c r="C9" s="38"/>
      <c r="D9" s="31"/>
      <c r="E9" s="38">
        <f>SUM(E5:E8)</f>
        <v>52</v>
      </c>
      <c r="F9" s="38">
        <f>SUM(F5:F8)</f>
        <v>54</v>
      </c>
      <c r="G9" s="31"/>
      <c r="H9" s="38">
        <f>SUM(H5:H8)</f>
        <v>52</v>
      </c>
      <c r="I9" s="38">
        <f>SUM(I5:I8)</f>
        <v>55</v>
      </c>
    </row>
    <row r="14" spans="1:3" ht="12.75">
      <c r="A14" s="39" t="s">
        <v>69</v>
      </c>
      <c r="B14" s="2" t="s">
        <v>62</v>
      </c>
      <c r="C14" s="2"/>
    </row>
    <row r="16" spans="1:12" ht="12.75">
      <c r="A16" s="32"/>
      <c r="B16" s="32"/>
      <c r="C16" s="32"/>
      <c r="D16" s="32" t="s">
        <v>70</v>
      </c>
      <c r="E16" s="32"/>
      <c r="F16" s="32" t="s">
        <v>53</v>
      </c>
      <c r="G16" s="32" t="s">
        <v>71</v>
      </c>
      <c r="H16" s="32" t="s">
        <v>75</v>
      </c>
      <c r="I16" s="32"/>
      <c r="J16" s="32" t="s">
        <v>70</v>
      </c>
      <c r="K16" s="37"/>
      <c r="L16" s="32" t="s">
        <v>53</v>
      </c>
    </row>
    <row r="17" spans="1:12" ht="12.75">
      <c r="A17" s="32"/>
      <c r="B17" s="32" t="s">
        <v>46</v>
      </c>
      <c r="C17" s="32" t="s">
        <v>57</v>
      </c>
      <c r="D17" s="32" t="s">
        <v>31</v>
      </c>
      <c r="E17" s="32"/>
      <c r="F17" s="32" t="s">
        <v>17</v>
      </c>
      <c r="G17" s="32" t="s">
        <v>72</v>
      </c>
      <c r="H17" s="32" t="s">
        <v>46</v>
      </c>
      <c r="I17" s="32" t="s">
        <v>57</v>
      </c>
      <c r="J17" s="32" t="s">
        <v>31</v>
      </c>
      <c r="K17" s="37"/>
      <c r="L17" s="32" t="s">
        <v>17</v>
      </c>
    </row>
    <row r="18" spans="1:12" ht="12.75">
      <c r="A18" t="s">
        <v>58</v>
      </c>
      <c r="B18" s="1">
        <v>13000</v>
      </c>
      <c r="C18" s="33">
        <f>B18/$B$9</f>
        <v>0.34210526315789475</v>
      </c>
      <c r="D18" s="13">
        <f>C18*43</f>
        <v>14.710526315789474</v>
      </c>
      <c r="E18" s="14">
        <f>TRUNC(D18)</f>
        <v>14</v>
      </c>
      <c r="F18" s="41">
        <v>15</v>
      </c>
      <c r="G18" s="40">
        <v>0.11</v>
      </c>
      <c r="H18" s="16">
        <f>B18*(1+G18)</f>
        <v>14430.000000000002</v>
      </c>
      <c r="I18" s="33">
        <f>H18/$H$22</f>
        <v>0.33341035120147877</v>
      </c>
      <c r="J18" s="13">
        <f>I18*43</f>
        <v>14.336645101663587</v>
      </c>
      <c r="K18" s="14">
        <f>TRUNC(J18)</f>
        <v>14</v>
      </c>
      <c r="L18" s="41">
        <v>14</v>
      </c>
    </row>
    <row r="19" spans="1:12" ht="12.75">
      <c r="A19" t="s">
        <v>59</v>
      </c>
      <c r="B19" s="1">
        <v>15000</v>
      </c>
      <c r="C19" s="33">
        <f>B19/$B$9</f>
        <v>0.39473684210526316</v>
      </c>
      <c r="D19" s="13">
        <f>C19*43</f>
        <v>16.973684210526315</v>
      </c>
      <c r="E19" s="14">
        <f>TRUNC(D19)</f>
        <v>16</v>
      </c>
      <c r="F19" s="41">
        <v>17</v>
      </c>
      <c r="G19" s="40">
        <v>0.15</v>
      </c>
      <c r="H19" s="16">
        <f>B19*(1+G19)</f>
        <v>17250</v>
      </c>
      <c r="I19" s="33">
        <f>H19/$H$22</f>
        <v>0.3985674676524954</v>
      </c>
      <c r="J19" s="13">
        <f>I19*43</f>
        <v>17.138401109057302</v>
      </c>
      <c r="K19" s="14">
        <f>TRUNC(J19)</f>
        <v>17</v>
      </c>
      <c r="L19" s="41">
        <v>17</v>
      </c>
    </row>
    <row r="20" spans="1:12" ht="12.75">
      <c r="A20" t="s">
        <v>60</v>
      </c>
      <c r="B20" s="1">
        <v>4000</v>
      </c>
      <c r="C20" s="33">
        <f>B20/$B$9</f>
        <v>0.10526315789473684</v>
      </c>
      <c r="D20" s="13">
        <f>C20*43</f>
        <v>4.526315789473684</v>
      </c>
      <c r="E20" s="14">
        <f>TRUNC(D20)</f>
        <v>4</v>
      </c>
      <c r="F20" s="41">
        <v>4</v>
      </c>
      <c r="G20" s="40">
        <v>0.1</v>
      </c>
      <c r="H20" s="16">
        <f>B20*(1+G20)</f>
        <v>4400</v>
      </c>
      <c r="I20" s="33">
        <f>H20/$H$22</f>
        <v>0.10166358595194085</v>
      </c>
      <c r="J20" s="13">
        <f>I20*43</f>
        <v>4.371534195933457</v>
      </c>
      <c r="K20" s="14">
        <f>TRUNC(J20)</f>
        <v>4</v>
      </c>
      <c r="L20" s="41">
        <v>5</v>
      </c>
    </row>
    <row r="21" spans="1:12" ht="12.75">
      <c r="A21" t="s">
        <v>61</v>
      </c>
      <c r="B21" s="1">
        <v>6000</v>
      </c>
      <c r="C21" s="33">
        <f>B21/$B$9</f>
        <v>0.15789473684210525</v>
      </c>
      <c r="D21" s="13">
        <f>C21*43</f>
        <v>6.789473684210526</v>
      </c>
      <c r="E21" s="14">
        <f>TRUNC(D21)</f>
        <v>6</v>
      </c>
      <c r="F21" s="41">
        <v>7</v>
      </c>
      <c r="G21" s="40">
        <v>0.2</v>
      </c>
      <c r="H21" s="16">
        <f>B21*(1+G21)</f>
        <v>7200</v>
      </c>
      <c r="I21" s="33">
        <f>H21/$H$22</f>
        <v>0.16635859519408502</v>
      </c>
      <c r="J21" s="13">
        <f>I21*43</f>
        <v>7.153419593345656</v>
      </c>
      <c r="K21" s="14">
        <f>TRUNC(J21)</f>
        <v>7</v>
      </c>
      <c r="L21" s="41">
        <v>7</v>
      </c>
    </row>
    <row r="22" spans="1:12" ht="12.75">
      <c r="A22" s="31" t="s">
        <v>14</v>
      </c>
      <c r="B22" s="38">
        <f>SUM(B18:B21)</f>
        <v>38000</v>
      </c>
      <c r="C22" s="38">
        <f>SUM(C18:C21)</f>
        <v>1</v>
      </c>
      <c r="D22" s="31"/>
      <c r="E22" s="38">
        <f>SUM(E18:E21)</f>
        <v>40</v>
      </c>
      <c r="F22" s="38">
        <f>SUM(F18:F21)</f>
        <v>43</v>
      </c>
      <c r="G22" s="31"/>
      <c r="H22" s="38">
        <f>SUM(H18:H21)</f>
        <v>43280</v>
      </c>
      <c r="I22" s="31"/>
      <c r="J22" s="31"/>
      <c r="K22" s="38">
        <f>SUM(K18:K21)</f>
        <v>42</v>
      </c>
      <c r="L22" s="38">
        <f>SUM(L18:L21)</f>
        <v>43</v>
      </c>
    </row>
    <row r="26" ht="12.75">
      <c r="D26" s="12"/>
    </row>
    <row r="27" spans="1:4" ht="12.75">
      <c r="A27" s="39" t="s">
        <v>74</v>
      </c>
      <c r="B27" s="2" t="s">
        <v>63</v>
      </c>
      <c r="C27" s="13"/>
      <c r="D27" s="12"/>
    </row>
    <row r="29" spans="1:6" ht="12.75">
      <c r="A29" s="32"/>
      <c r="B29" s="32"/>
      <c r="C29" s="32"/>
      <c r="D29" s="32" t="s">
        <v>73</v>
      </c>
      <c r="E29" s="32"/>
      <c r="F29" s="32" t="s">
        <v>53</v>
      </c>
    </row>
    <row r="30" spans="1:6" ht="12.75">
      <c r="A30" s="32"/>
      <c r="B30" s="32" t="s">
        <v>46</v>
      </c>
      <c r="C30" s="32" t="s">
        <v>57</v>
      </c>
      <c r="D30" s="32" t="s">
        <v>31</v>
      </c>
      <c r="E30" s="32"/>
      <c r="F30" s="32" t="s">
        <v>17</v>
      </c>
    </row>
    <row r="31" spans="1:6" ht="12.75">
      <c r="A31" t="s">
        <v>58</v>
      </c>
      <c r="B31" s="1">
        <v>13000</v>
      </c>
      <c r="C31" s="35">
        <f>B31/$B$36</f>
        <v>0.28602860286028603</v>
      </c>
      <c r="D31" s="12">
        <f>C31*65</f>
        <v>18.59185918591859</v>
      </c>
      <c r="E31" s="14">
        <f>TRUNC(D31)</f>
        <v>18</v>
      </c>
      <c r="F31" s="41">
        <v>19</v>
      </c>
    </row>
    <row r="32" spans="1:6" ht="12.75">
      <c r="A32" t="s">
        <v>59</v>
      </c>
      <c r="B32" s="1">
        <v>15000</v>
      </c>
      <c r="C32" s="35">
        <f>B32/$B$36</f>
        <v>0.33003300330033003</v>
      </c>
      <c r="D32" s="12">
        <f>C32*65</f>
        <v>21.45214521452145</v>
      </c>
      <c r="E32" s="14">
        <f>TRUNC(D32)</f>
        <v>21</v>
      </c>
      <c r="F32" s="41">
        <v>21</v>
      </c>
    </row>
    <row r="33" spans="1:6" ht="12.75">
      <c r="A33" t="s">
        <v>60</v>
      </c>
      <c r="B33" s="1">
        <v>4000</v>
      </c>
      <c r="C33" s="35">
        <f>B33/$B$36</f>
        <v>0.08800880088008801</v>
      </c>
      <c r="D33" s="12">
        <f>C33*65</f>
        <v>5.720572057205721</v>
      </c>
      <c r="E33" s="14">
        <f>TRUNC(D33)</f>
        <v>5</v>
      </c>
      <c r="F33" s="41">
        <v>6</v>
      </c>
    </row>
    <row r="34" spans="1:6" ht="12.75">
      <c r="A34" t="s">
        <v>61</v>
      </c>
      <c r="B34" s="1">
        <v>6000</v>
      </c>
      <c r="C34" s="35">
        <f>B34/$B$36</f>
        <v>0.132013201320132</v>
      </c>
      <c r="D34" s="12">
        <f>C34*65</f>
        <v>8.58085808580858</v>
      </c>
      <c r="E34" s="14">
        <f>TRUNC(D34)</f>
        <v>8</v>
      </c>
      <c r="F34" s="41">
        <v>8</v>
      </c>
    </row>
    <row r="35" spans="1:6" ht="12.75">
      <c r="A35" t="s">
        <v>64</v>
      </c>
      <c r="B35" s="1">
        <v>7450</v>
      </c>
      <c r="C35" s="36">
        <f>B35/$B$36</f>
        <v>0.1639163916391639</v>
      </c>
      <c r="D35" s="12">
        <f>C35*65</f>
        <v>10.654565456545654</v>
      </c>
      <c r="E35" s="14">
        <f>TRUNC(D35)</f>
        <v>10</v>
      </c>
      <c r="F35" s="41">
        <v>11</v>
      </c>
    </row>
    <row r="36" spans="1:6" ht="12.75">
      <c r="A36" s="31" t="s">
        <v>14</v>
      </c>
      <c r="B36" s="38">
        <f>SUM(B31:B35)</f>
        <v>45450</v>
      </c>
      <c r="C36" s="31"/>
      <c r="D36" s="31"/>
      <c r="E36" s="38">
        <f>SUM(E31:E35)</f>
        <v>62</v>
      </c>
      <c r="F36" s="38">
        <f>SUM(F31:F35)</f>
        <v>65</v>
      </c>
    </row>
  </sheetData>
  <printOptions/>
  <pageMargins left="0.75" right="0.75" top="1" bottom="1" header="0.5" footer="0.5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Wheaton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</dc:creator>
  <cp:keywords/>
  <dc:description/>
  <cp:lastModifiedBy>Kollett Academic Computing</cp:lastModifiedBy>
  <cp:lastPrinted>2005-09-28T16:57:43Z</cp:lastPrinted>
  <dcterms:created xsi:type="dcterms:W3CDTF">2005-09-22T02:03:43Z</dcterms:created>
  <cp:category/>
  <cp:version/>
  <cp:contentType/>
  <cp:contentStatus/>
</cp:coreProperties>
</file>