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40" yWindow="65516" windowWidth="19820" windowHeight="12200" activeTab="3"/>
  </bookViews>
  <sheets>
    <sheet name="1790" sheetId="1" r:id="rId1"/>
    <sheet name="1820" sheetId="2" r:id="rId2"/>
    <sheet name="1880" sheetId="3" r:id="rId3"/>
    <sheet name="1930" sheetId="4" r:id="rId4"/>
    <sheet name="Original Data" sheetId="5" r:id="rId5"/>
    <sheet name="Population Paradox" sheetId="6" r:id="rId6"/>
  </sheets>
  <definedNames>
    <definedName name="_xlnm.Print_Area" localSheetId="1">'1820'!$A$2:$AK$30</definedName>
    <definedName name="_xlnm.Print_Area" localSheetId="2">'1880'!$A$2:$AK$44</definedName>
    <definedName name="_xlnm.Print_Area" localSheetId="3">'1930'!$A$2:$AP$54</definedName>
    <definedName name="_xlnm.Print_Area" localSheetId="4">'Original Data'!$A$2:$AK$57</definedName>
  </definedNames>
  <calcPr fullCalcOnLoad="1"/>
</workbook>
</file>

<file path=xl/sharedStrings.xml><?xml version="1.0" encoding="utf-8"?>
<sst xmlns="http://schemas.openxmlformats.org/spreadsheetml/2006/main" count="780" uniqueCount="131">
  <si>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</si>
  <si>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</si>
  <si>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</si>
  <si>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</si>
  <si>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</si>
  <si>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</si>
  <si>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</si>
  <si>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</si>
  <si>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</si>
  <si>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</si>
  <si>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</si>
  <si>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</si>
  <si>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</si>
  <si>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</si>
  <si>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</si>
  <si>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</si>
  <si>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</si>
  <si>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</si>
  <si>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</si>
  <si>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 xml:space="preserve"> Total Apportionment Population</t>
  </si>
  <si>
    <t>Source: Balinski and Young, 1982, "Fair Representative", U.S.Census, Apportionment population in 1990</t>
  </si>
  <si>
    <t>District of Columbia</t>
  </si>
  <si>
    <t xml:space="preserve">Total </t>
  </si>
  <si>
    <t>Population</t>
  </si>
  <si>
    <t>Webster - Jefferson</t>
  </si>
  <si>
    <t>Webster</t>
  </si>
  <si>
    <t>Jefferson</t>
  </si>
  <si>
    <t>Puerto Rico</t>
  </si>
  <si>
    <t>H.R. per 1,000 population</t>
  </si>
  <si>
    <t>Historical Apportionment Population 1790 - 2000</t>
  </si>
  <si>
    <t>Source: 1790-1980 data from Balinski and Young 2001, "Fair Representation, second edition". 1990 and 2000 data from U.S. Census.</t>
  </si>
  <si>
    <t>From:</t>
  </si>
  <si>
    <t>http://www.uwm.edu/~margo/apport/datasets.htm</t>
  </si>
  <si>
    <t>Population used for Apportionment</t>
  </si>
  <si>
    <t>Quota</t>
  </si>
  <si>
    <t>Lower Quota</t>
  </si>
  <si>
    <t>Remainder</t>
  </si>
  <si>
    <t>Apportionment</t>
  </si>
  <si>
    <t>Totals</t>
  </si>
  <si>
    <t>Using the Hamilton Method</t>
  </si>
  <si>
    <t>Historical Apportionment Population 1790:  105 seats</t>
  </si>
  <si>
    <t>Historical Apportionment Population 1880</t>
  </si>
  <si>
    <t>Using the Hamilton Method with 299 Seats</t>
  </si>
  <si>
    <t>Kentucky</t>
  </si>
  <si>
    <t>Indiana</t>
  </si>
  <si>
    <t>Wisconsin</t>
  </si>
  <si>
    <t>Pennsylvania</t>
  </si>
  <si>
    <t>Maine</t>
  </si>
  <si>
    <t>Michigan</t>
  </si>
  <si>
    <t>Delaware</t>
  </si>
  <si>
    <t>Arkansas</t>
  </si>
  <si>
    <t>Mississippi</t>
  </si>
  <si>
    <t>New Jersey</t>
  </si>
  <si>
    <t>Iowa</t>
  </si>
  <si>
    <t>Massachusetts</t>
  </si>
  <si>
    <t>New York</t>
  </si>
  <si>
    <t>Connecticut</t>
  </si>
  <si>
    <t>West Virginia</t>
  </si>
  <si>
    <t>Nebraska</t>
  </si>
  <si>
    <t>Minnesota</t>
  </si>
  <si>
    <t>Louisiana</t>
  </si>
  <si>
    <t>Rhode Island</t>
  </si>
  <si>
    <t>Maryland</t>
  </si>
  <si>
    <t>Alabama</t>
  </si>
  <si>
    <t>Historical Apportionment Population 1930: 435 seats</t>
  </si>
  <si>
    <t>Using the Webster Method</t>
  </si>
  <si>
    <t>Initial Apportionment</t>
  </si>
  <si>
    <t>Illinois</t>
  </si>
  <si>
    <t>Texas</t>
  </si>
  <si>
    <t>Florida</t>
  </si>
  <si>
    <t>North Carolina</t>
  </si>
  <si>
    <t>Nevada</t>
  </si>
  <si>
    <t>Ohio</t>
  </si>
  <si>
    <t>Tennessee</t>
  </si>
  <si>
    <t>Georgia</t>
  </si>
  <si>
    <t>California</t>
  </si>
  <si>
    <t>Colorado</t>
  </si>
  <si>
    <t>Virginia</t>
  </si>
  <si>
    <t>Missouri</t>
  </si>
  <si>
    <t>New Hampshire</t>
  </si>
  <si>
    <t>Oregon</t>
  </si>
  <si>
    <t>Kansas</t>
  </si>
  <si>
    <t>South Carolina</t>
  </si>
  <si>
    <t>Vermont</t>
  </si>
  <si>
    <t>Using the Hamilton Method with 300 Seats</t>
  </si>
  <si>
    <t>Using the Jefferson Method</t>
  </si>
  <si>
    <t>Critical Divisor</t>
  </si>
  <si>
    <t>State</t>
  </si>
  <si>
    <t>Original Census</t>
  </si>
  <si>
    <t>Revised Census</t>
  </si>
  <si>
    <t>A</t>
  </si>
  <si>
    <t>B</t>
  </si>
  <si>
    <t>C</t>
  </si>
  <si>
    <t>D</t>
  </si>
  <si>
    <t>TOTAL</t>
  </si>
  <si>
    <t>A Nation with four states and a 100 seat House of Representatives</t>
  </si>
  <si>
    <t>Hamilton Apportionment</t>
  </si>
  <si>
    <t>Historical Apportionment Population 1820: 213 seats</t>
  </si>
  <si>
    <t>Number of seats</t>
  </si>
  <si>
    <t xml:space="preserve">  Alabama</t>
  </si>
  <si>
    <t>NA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</si>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</sst>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#,##0.000"/>
    <numFmt numFmtId="167" formatCode="0.000000"/>
    <numFmt numFmtId="168" formatCode="0.00000"/>
    <numFmt numFmtId="169" formatCode="0.0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.5"/>
      <name val="Times New Roman"/>
      <family val="1"/>
    </font>
    <font>
      <sz val="10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10"/>
      <color indexed="10"/>
      <name val="Geneva"/>
      <family val="0"/>
    </font>
    <font>
      <b/>
      <sz val="10"/>
      <name val="Geneva"/>
      <family val="0"/>
    </font>
    <font>
      <sz val="10"/>
      <color indexed="48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color indexed="48"/>
      <name val="Helv"/>
      <family val="0"/>
    </font>
    <font>
      <b/>
      <sz val="14"/>
      <name val="Helv"/>
      <family val="0"/>
    </font>
    <font>
      <sz val="10"/>
      <color indexed="10"/>
      <name val="Helv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2" borderId="0" xfId="0" applyFont="1" applyFill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11" fillId="4" borderId="5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11" fillId="4" borderId="6" xfId="0" applyFont="1" applyFill="1" applyBorder="1" applyAlignment="1" applyProtection="1">
      <alignment horizontal="right"/>
      <protection locked="0"/>
    </xf>
    <xf numFmtId="3" fontId="11" fillId="4" borderId="6" xfId="0" applyNumberFormat="1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5" xfId="0" applyFont="1" applyFill="1" applyBorder="1" applyAlignment="1">
      <alignment/>
    </xf>
    <xf numFmtId="0" fontId="13" fillId="4" borderId="6" xfId="0" applyFont="1" applyFill="1" applyBorder="1" applyAlignment="1">
      <alignment/>
    </xf>
    <xf numFmtId="0" fontId="13" fillId="4" borderId="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wrapText="1"/>
    </xf>
    <xf numFmtId="0" fontId="14" fillId="5" borderId="8" xfId="0" applyFont="1" applyFill="1" applyBorder="1" applyAlignment="1" applyProtection="1">
      <alignment/>
      <protection locked="0"/>
    </xf>
    <xf numFmtId="3" fontId="14" fillId="0" borderId="8" xfId="0" applyNumberFormat="1" applyFont="1" applyFill="1" applyBorder="1" applyAlignment="1">
      <alignment/>
    </xf>
    <xf numFmtId="165" fontId="14" fillId="0" borderId="8" xfId="0" applyNumberFormat="1" applyFont="1" applyFill="1" applyBorder="1" applyAlignment="1" applyProtection="1">
      <alignment/>
      <protection locked="0"/>
    </xf>
    <xf numFmtId="165" fontId="14" fillId="5" borderId="8" xfId="0" applyNumberFormat="1" applyFont="1" applyFill="1" applyBorder="1" applyAlignment="1">
      <alignment/>
    </xf>
    <xf numFmtId="0" fontId="14" fillId="0" borderId="3" xfId="0" applyFont="1" applyBorder="1" applyAlignment="1">
      <alignment/>
    </xf>
    <xf numFmtId="0" fontId="14" fillId="5" borderId="0" xfId="0" applyFont="1" applyFill="1" applyBorder="1" applyAlignment="1" applyProtection="1">
      <alignment/>
      <protection locked="0"/>
    </xf>
    <xf numFmtId="3" fontId="14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 applyProtection="1">
      <alignment/>
      <protection locked="0"/>
    </xf>
    <xf numFmtId="165" fontId="14" fillId="5" borderId="0" xfId="0" applyNumberFormat="1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5" borderId="9" xfId="0" applyFont="1" applyFill="1" applyBorder="1" applyAlignment="1" applyProtection="1">
      <alignment/>
      <protection locked="0"/>
    </xf>
    <xf numFmtId="3" fontId="14" fillId="0" borderId="9" xfId="0" applyNumberFormat="1" applyFont="1" applyFill="1" applyBorder="1" applyAlignment="1">
      <alignment/>
    </xf>
    <xf numFmtId="165" fontId="14" fillId="0" borderId="9" xfId="0" applyNumberFormat="1" applyFont="1" applyFill="1" applyBorder="1" applyAlignment="1" applyProtection="1">
      <alignment/>
      <protection locked="0"/>
    </xf>
    <xf numFmtId="165" fontId="14" fillId="5" borderId="9" xfId="0" applyNumberFormat="1" applyFont="1" applyFill="1" applyBorder="1" applyAlignment="1">
      <alignment/>
    </xf>
    <xf numFmtId="0" fontId="13" fillId="4" borderId="6" xfId="0" applyFont="1" applyFill="1" applyBorder="1" applyAlignment="1" applyProtection="1">
      <alignment horizontal="right"/>
      <protection locked="0"/>
    </xf>
    <xf numFmtId="3" fontId="13" fillId="4" borderId="6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3" fillId="4" borderId="6" xfId="0" applyNumberFormat="1" applyFont="1" applyFill="1" applyBorder="1" applyAlignment="1">
      <alignment horizontal="center"/>
    </xf>
    <xf numFmtId="0" fontId="18" fillId="4" borderId="5" xfId="0" applyFont="1" applyFill="1" applyBorder="1" applyAlignment="1">
      <alignment/>
    </xf>
    <xf numFmtId="0" fontId="13" fillId="4" borderId="6" xfId="0" applyFont="1" applyFill="1" applyBorder="1" applyAlignment="1">
      <alignment horizontal="left"/>
    </xf>
    <xf numFmtId="0" fontId="14" fillId="4" borderId="6" xfId="0" applyFont="1" applyFill="1" applyBorder="1" applyAlignment="1">
      <alignment/>
    </xf>
    <xf numFmtId="0" fontId="14" fillId="4" borderId="7" xfId="0" applyFont="1" applyFill="1" applyBorder="1" applyAlignment="1">
      <alignment/>
    </xf>
    <xf numFmtId="0" fontId="13" fillId="4" borderId="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wrapText="1"/>
    </xf>
    <xf numFmtId="1" fontId="14" fillId="3" borderId="8" xfId="0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3" fontId="14" fillId="0" borderId="8" xfId="0" applyNumberFormat="1" applyFont="1" applyBorder="1" applyAlignment="1">
      <alignment/>
    </xf>
    <xf numFmtId="3" fontId="14" fillId="3" borderId="10" xfId="0" applyNumberFormat="1" applyFont="1" applyFill="1" applyBorder="1" applyAlignment="1">
      <alignment horizontal="center"/>
    </xf>
    <xf numFmtId="0" fontId="14" fillId="0" borderId="0" xfId="0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4" fillId="3" borderId="11" xfId="0" applyNumberFormat="1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/>
    </xf>
    <xf numFmtId="3" fontId="13" fillId="4" borderId="6" xfId="0" applyNumberFormat="1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3" borderId="2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4" fillId="6" borderId="8" xfId="0" applyFont="1" applyFill="1" applyBorder="1" applyAlignment="1" applyProtection="1">
      <alignment/>
      <protection locked="0"/>
    </xf>
    <xf numFmtId="0" fontId="14" fillId="6" borderId="9" xfId="0" applyFont="1" applyFill="1" applyBorder="1" applyAlignment="1" applyProtection="1">
      <alignment/>
      <protection locked="0"/>
    </xf>
    <xf numFmtId="3" fontId="13" fillId="4" borderId="9" xfId="0" applyNumberFormat="1" applyFont="1" applyFill="1" applyBorder="1" applyAlignment="1">
      <alignment/>
    </xf>
    <xf numFmtId="3" fontId="13" fillId="4" borderId="9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13" fillId="4" borderId="10" xfId="0" applyFont="1" applyFill="1" applyBorder="1" applyAlignment="1">
      <alignment horizontal="center" wrapText="1"/>
    </xf>
    <xf numFmtId="0" fontId="14" fillId="6" borderId="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3" fillId="4" borderId="6" xfId="0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3" fillId="4" borderId="9" xfId="0" applyFont="1" applyFill="1" applyBorder="1" applyAlignment="1">
      <alignment horizontal="right"/>
    </xf>
    <xf numFmtId="0" fontId="13" fillId="4" borderId="9" xfId="0" applyFont="1" applyFill="1" applyBorder="1" applyAlignment="1">
      <alignment/>
    </xf>
    <xf numFmtId="172" fontId="13" fillId="4" borderId="6" xfId="0" applyNumberFormat="1" applyFont="1" applyFill="1" applyBorder="1" applyAlignment="1">
      <alignment/>
    </xf>
    <xf numFmtId="172" fontId="13" fillId="4" borderId="6" xfId="0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0" xfId="0" applyFont="1" applyFill="1" applyBorder="1" applyAlignment="1">
      <alignment/>
    </xf>
    <xf numFmtId="0" fontId="14" fillId="4" borderId="6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172" fontId="13" fillId="4" borderId="5" xfId="0" applyNumberFormat="1" applyFont="1" applyFill="1" applyBorder="1" applyAlignment="1">
      <alignment/>
    </xf>
    <xf numFmtId="172" fontId="14" fillId="2" borderId="0" xfId="15" applyNumberFormat="1" applyFont="1" applyFill="1" applyBorder="1" applyAlignment="1">
      <alignment/>
    </xf>
    <xf numFmtId="172" fontId="14" fillId="2" borderId="3" xfId="15" applyNumberFormat="1" applyFont="1" applyFill="1" applyBorder="1" applyAlignment="1">
      <alignment/>
    </xf>
    <xf numFmtId="172" fontId="14" fillId="7" borderId="0" xfId="15" applyNumberFormat="1" applyFont="1" applyFill="1" applyBorder="1" applyAlignment="1">
      <alignment/>
    </xf>
    <xf numFmtId="172" fontId="14" fillId="7" borderId="3" xfId="15" applyNumberFormat="1" applyFont="1" applyFill="1" applyBorder="1" applyAlignment="1">
      <alignment/>
    </xf>
    <xf numFmtId="0" fontId="13" fillId="4" borderId="13" xfId="0" applyFont="1" applyFill="1" applyBorder="1" applyAlignment="1">
      <alignment/>
    </xf>
    <xf numFmtId="0" fontId="14" fillId="0" borderId="1" xfId="0" applyFont="1" applyBorder="1" applyAlignment="1">
      <alignment/>
    </xf>
    <xf numFmtId="0" fontId="13" fillId="7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172" fontId="14" fillId="0" borderId="0" xfId="15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72" fontId="14" fillId="0" borderId="2" xfId="15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right"/>
    </xf>
    <xf numFmtId="172" fontId="14" fillId="0" borderId="3" xfId="15" applyNumberFormat="1" applyFont="1" applyFill="1" applyBorder="1" applyAlignment="1">
      <alignment/>
    </xf>
    <xf numFmtId="172" fontId="14" fillId="5" borderId="0" xfId="15" applyNumberFormat="1" applyFont="1" applyFill="1" applyBorder="1" applyAlignment="1">
      <alignment/>
    </xf>
    <xf numFmtId="1" fontId="13" fillId="4" borderId="7" xfId="0" applyNumberFormat="1" applyFont="1" applyFill="1" applyBorder="1" applyAlignment="1">
      <alignment horizontal="center"/>
    </xf>
    <xf numFmtId="0" fontId="14" fillId="4" borderId="14" xfId="0" applyFont="1" applyFill="1" applyBorder="1" applyAlignment="1">
      <alignment/>
    </xf>
    <xf numFmtId="0" fontId="13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2" borderId="8" xfId="0" applyFont="1" applyFill="1" applyBorder="1" applyAlignment="1" applyProtection="1">
      <alignment/>
      <protection locked="0"/>
    </xf>
    <xf numFmtId="3" fontId="7" fillId="8" borderId="8" xfId="0" applyNumberFormat="1" applyFont="1" applyFill="1" applyBorder="1" applyAlignment="1">
      <alignment/>
    </xf>
    <xf numFmtId="172" fontId="7" fillId="0" borderId="8" xfId="15" applyNumberFormat="1" applyFont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3" fontId="7" fillId="8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3" fontId="7" fillId="3" borderId="0" xfId="0" applyNumberFormat="1" applyFont="1" applyFill="1" applyBorder="1" applyAlignment="1">
      <alignment/>
    </xf>
    <xf numFmtId="0" fontId="7" fillId="2" borderId="9" xfId="0" applyFont="1" applyFill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7" fillId="5" borderId="0" xfId="0" applyFont="1" applyFill="1" applyAlignment="1" applyProtection="1">
      <alignment/>
      <protection locked="0"/>
    </xf>
    <xf numFmtId="3" fontId="7" fillId="3" borderId="0" xfId="0" applyNumberFormat="1" applyFont="1" applyFill="1" applyAlignment="1">
      <alignment/>
    </xf>
    <xf numFmtId="0" fontId="11" fillId="4" borderId="5" xfId="0" applyNumberFormat="1" applyFont="1" applyFill="1" applyBorder="1" applyAlignment="1">
      <alignment/>
    </xf>
    <xf numFmtId="0" fontId="11" fillId="4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3" fontId="11" fillId="4" borderId="6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11" fillId="4" borderId="7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4" borderId="5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3" fontId="11" fillId="4" borderId="5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172" fontId="0" fillId="0" borderId="0" xfId="15" applyNumberFormat="1" applyAlignment="1">
      <alignment/>
    </xf>
    <xf numFmtId="172" fontId="0" fillId="3" borderId="0" xfId="15" applyNumberFormat="1" applyFill="1" applyAlignment="1">
      <alignment/>
    </xf>
    <xf numFmtId="3" fontId="0" fillId="0" borderId="0" xfId="0" applyNumberFormat="1" applyAlignment="1">
      <alignment/>
    </xf>
    <xf numFmtId="0" fontId="0" fillId="10" borderId="0" xfId="0" applyFill="1" applyAlignment="1">
      <alignment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center" wrapText="1"/>
    </xf>
    <xf numFmtId="3" fontId="11" fillId="4" borderId="0" xfId="0" applyNumberFormat="1" applyFont="1" applyFill="1" applyBorder="1" applyAlignment="1">
      <alignment horizontal="center"/>
    </xf>
    <xf numFmtId="172" fontId="0" fillId="0" borderId="0" xfId="15" applyNumberFormat="1" applyFill="1" applyAlignment="1">
      <alignment/>
    </xf>
    <xf numFmtId="3" fontId="0" fillId="11" borderId="0" xfId="0" applyNumberFormat="1" applyFill="1" applyAlignment="1">
      <alignment/>
    </xf>
    <xf numFmtId="3" fontId="0" fillId="7" borderId="0" xfId="0" applyNumberFormat="1" applyFill="1" applyAlignment="1">
      <alignment/>
    </xf>
    <xf numFmtId="0" fontId="11" fillId="0" borderId="0" xfId="0" applyFont="1" applyAlignment="1">
      <alignment wrapText="1" shrinkToFit="1"/>
    </xf>
    <xf numFmtId="0" fontId="7" fillId="11" borderId="11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4" borderId="6" xfId="0" applyFont="1" applyFill="1" applyBorder="1" applyAlignment="1">
      <alignment wrapText="1" shrinkToFit="1"/>
    </xf>
    <xf numFmtId="0" fontId="11" fillId="4" borderId="7" xfId="0" applyFont="1" applyFill="1" applyBorder="1" applyAlignment="1">
      <alignment wrapText="1" shrinkToFit="1"/>
    </xf>
    <xf numFmtId="0" fontId="11" fillId="4" borderId="13" xfId="0" applyFont="1" applyFill="1" applyBorder="1" applyAlignment="1">
      <alignment wrapText="1" shrinkToFit="1"/>
    </xf>
    <xf numFmtId="0" fontId="7" fillId="5" borderId="1" xfId="0" applyFont="1" applyFill="1" applyBorder="1" applyAlignment="1" applyProtection="1">
      <alignment/>
      <protection locked="0"/>
    </xf>
    <xf numFmtId="0" fontId="7" fillId="5" borderId="15" xfId="0" applyFont="1" applyFill="1" applyBorder="1" applyAlignment="1" applyProtection="1">
      <alignment/>
      <protection locked="0"/>
    </xf>
    <xf numFmtId="0" fontId="7" fillId="4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/>
    </xf>
    <xf numFmtId="0" fontId="7" fillId="5" borderId="14" xfId="0" applyFont="1" applyFill="1" applyBorder="1" applyAlignment="1" applyProtection="1">
      <alignment/>
      <protection locked="0"/>
    </xf>
    <xf numFmtId="0" fontId="7" fillId="0" borderId="14" xfId="0" applyFont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APPORTIONMENT POPULATION AND NUMBER OF SEATS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3"/>
          <c:w val="0.93525"/>
          <c:h val="0.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'Original Data'!$B$57</c:f>
              <c:strCache>
                <c:ptCount val="1"/>
                <c:pt idx="0">
                  <c:v> Total Apportionment Population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'Original Data'!$C$3:$X$3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'Original Data'!$C$57:$X$57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0205757"/>
        <c:axId val="50557998"/>
      </c:barChart>
      <c:lineChart>
        <c:grouping val="standard"/>
        <c:varyColors val="0"/>
        <c:ser>
          <c:idx val="0"/>
          <c:order val="1"/>
          <c:tx>
            <c:strRef>
              <c:f>'Original Data'!$B$4</c:f>
              <c:strCache>
                <c:ptCount val="1"/>
                <c:pt idx="0">
                  <c:v>Number of seats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'Original Data'!$C$4:$X$4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1422799"/>
        <c:axId val="56927136"/>
      </c:lineChart>
      <c:catAx>
        <c:axId val="20205757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57998"/>
        <c:crosses val="autoZero"/>
        <c:auto val="0"/>
        <c:lblOffset val="100"/>
        <c:tickLblSkip val="1"/>
        <c:noMultiLvlLbl val="0"/>
      </c:catAx>
      <c:valAx>
        <c:axId val="5055799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APPORTIONMENT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205757"/>
        <c:crossesAt val="1"/>
        <c:crossBetween val="between"/>
        <c:dispUnits/>
      </c:valAx>
      <c:catAx>
        <c:axId val="61422799"/>
        <c:scaling>
          <c:orientation val="maxMin"/>
        </c:scaling>
        <c:axPos val="b"/>
        <c:delete val="1"/>
        <c:majorTickMark val="in"/>
        <c:minorTickMark val="none"/>
        <c:tickLblPos val="nextTo"/>
        <c:crossAx val="56927136"/>
        <c:crosses val="autoZero"/>
        <c:auto val="0"/>
        <c:lblOffset val="100"/>
        <c:tickLblSkip val="1"/>
        <c:noMultiLvlLbl val="0"/>
      </c:catAx>
      <c:valAx>
        <c:axId val="5692713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NUMBER OF APPORTIONMENT SEATS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227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845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381000</xdr:colOff>
      <xdr:row>2</xdr:row>
      <xdr:rowOff>47625</xdr:rowOff>
    </xdr:from>
    <xdr:to>
      <xdr:col>40</xdr:col>
      <xdr:colOff>514350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23993475" y="466725"/>
        <a:ext cx="10277475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="125" zoomScaleNormal="125" workbookViewId="0" topLeftCell="A19">
      <selection activeCell="E30" sqref="E30"/>
    </sheetView>
  </sheetViews>
  <sheetFormatPr defaultColWidth="11.421875" defaultRowHeight="12.75"/>
  <cols>
    <col min="1" max="1" width="10.7109375" style="33" customWidth="1"/>
    <col min="2" max="2" width="16.140625" style="33" customWidth="1"/>
    <col min="3" max="3" width="20.00390625" style="33" customWidth="1"/>
    <col min="4" max="4" width="11.8515625" style="33" bestFit="1" customWidth="1"/>
    <col min="5" max="5" width="13.140625" style="33" customWidth="1"/>
    <col min="6" max="6" width="9.8515625" style="33" customWidth="1"/>
    <col min="7" max="7" width="13.00390625" style="33" customWidth="1"/>
    <col min="8" max="8" width="12.8515625" style="33" customWidth="1"/>
    <col min="9" max="9" width="13.140625" style="33" customWidth="1"/>
    <col min="10" max="16384" width="10.8515625" style="33" customWidth="1"/>
  </cols>
  <sheetData>
    <row r="1" spans="1:16" ht="12">
      <c r="A1" s="31" t="s">
        <v>31</v>
      </c>
      <c r="B1" s="31" t="s">
        <v>32</v>
      </c>
      <c r="C1" s="31"/>
      <c r="D1" s="31"/>
      <c r="E1" s="32"/>
      <c r="P1" s="34"/>
    </row>
    <row r="2" spans="1:25" ht="12.75">
      <c r="A2" s="35" t="s">
        <v>40</v>
      </c>
      <c r="B2" s="36"/>
      <c r="C2" s="36"/>
      <c r="D2" s="36"/>
      <c r="E2" s="36"/>
      <c r="F2" s="36"/>
      <c r="G2" s="36"/>
      <c r="H2" s="37" t="s">
        <v>30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ht="12">
      <c r="C3" s="38"/>
    </row>
    <row r="4" spans="2:3" ht="12">
      <c r="B4" s="39"/>
      <c r="C4" s="40"/>
    </row>
    <row r="5" spans="1:7" ht="15">
      <c r="A5" s="70" t="s">
        <v>39</v>
      </c>
      <c r="B5" s="71"/>
      <c r="C5" s="44"/>
      <c r="D5" s="72"/>
      <c r="E5" s="72"/>
      <c r="F5" s="72"/>
      <c r="G5" s="73"/>
    </row>
    <row r="6" spans="1:7" ht="30.75" customHeight="1">
      <c r="A6" s="41"/>
      <c r="B6" s="42"/>
      <c r="C6" s="43" t="s">
        <v>33</v>
      </c>
      <c r="D6" s="44" t="s">
        <v>34</v>
      </c>
      <c r="E6" s="44" t="s">
        <v>35</v>
      </c>
      <c r="F6" s="43" t="s">
        <v>36</v>
      </c>
      <c r="G6" s="45" t="s">
        <v>37</v>
      </c>
    </row>
    <row r="7" spans="1:7" ht="12">
      <c r="A7" s="99">
        <v>1</v>
      </c>
      <c r="B7" s="46" t="s">
        <v>116</v>
      </c>
      <c r="C7" s="47">
        <v>68705</v>
      </c>
      <c r="D7" s="48">
        <f aca="true" t="shared" si="0" ref="D7:D21">C7/$C$22*105</f>
        <v>1.995073176397708</v>
      </c>
      <c r="E7" s="76">
        <f aca="true" t="shared" si="1" ref="E7:E21">INT(D7)</f>
        <v>1</v>
      </c>
      <c r="F7" s="49">
        <f aca="true" t="shared" si="2" ref="F7:F21">D7-E7</f>
        <v>0.9950731763977081</v>
      </c>
      <c r="G7" s="65">
        <v>2</v>
      </c>
    </row>
    <row r="8" spans="1:7" ht="12">
      <c r="A8" s="100">
        <v>2</v>
      </c>
      <c r="B8" s="51" t="s">
        <v>8</v>
      </c>
      <c r="C8" s="52">
        <v>206236</v>
      </c>
      <c r="D8" s="53">
        <f t="shared" si="0"/>
        <v>5.9887331578132255</v>
      </c>
      <c r="E8" s="77">
        <f t="shared" si="1"/>
        <v>5</v>
      </c>
      <c r="F8" s="54">
        <f t="shared" si="2"/>
        <v>0.9887331578132255</v>
      </c>
      <c r="G8" s="66">
        <v>6</v>
      </c>
    </row>
    <row r="9" spans="1:7" ht="12">
      <c r="A9" s="100">
        <v>3</v>
      </c>
      <c r="B9" s="51" t="s">
        <v>7</v>
      </c>
      <c r="C9" s="52">
        <v>68446</v>
      </c>
      <c r="D9" s="53">
        <f t="shared" si="0"/>
        <v>1.9875522688555058</v>
      </c>
      <c r="E9" s="77">
        <f t="shared" si="1"/>
        <v>1</v>
      </c>
      <c r="F9" s="54">
        <f t="shared" si="2"/>
        <v>0.9875522688555058</v>
      </c>
      <c r="G9" s="66">
        <v>2</v>
      </c>
    </row>
    <row r="10" spans="1:7" ht="12">
      <c r="A10" s="100">
        <v>4</v>
      </c>
      <c r="B10" s="51" t="s">
        <v>106</v>
      </c>
      <c r="C10" s="52">
        <v>236841</v>
      </c>
      <c r="D10" s="53">
        <f>C10/$C$22*105</f>
        <v>6.877448892674616</v>
      </c>
      <c r="E10" s="77">
        <f>INT(D10)</f>
        <v>6</v>
      </c>
      <c r="F10" s="54">
        <f>D10-E10</f>
        <v>0.8774488926746162</v>
      </c>
      <c r="G10" s="66">
        <v>7</v>
      </c>
    </row>
    <row r="11" spans="1:7" ht="12">
      <c r="A11" s="100">
        <v>5</v>
      </c>
      <c r="B11" s="51" t="s">
        <v>120</v>
      </c>
      <c r="C11" s="52">
        <v>475327</v>
      </c>
      <c r="D11" s="53">
        <f t="shared" si="0"/>
        <v>13.802665711630787</v>
      </c>
      <c r="E11" s="77">
        <f t="shared" si="1"/>
        <v>13</v>
      </c>
      <c r="F11" s="54">
        <f t="shared" si="2"/>
        <v>0.8026657116307874</v>
      </c>
      <c r="G11" s="66">
        <v>14</v>
      </c>
    </row>
    <row r="12" spans="1:7" ht="12">
      <c r="A12" s="100">
        <v>6</v>
      </c>
      <c r="B12" s="51" t="s">
        <v>0</v>
      </c>
      <c r="C12" s="52">
        <v>331589</v>
      </c>
      <c r="D12" s="53">
        <f t="shared" si="0"/>
        <v>9.628765293479944</v>
      </c>
      <c r="E12" s="77">
        <f t="shared" si="1"/>
        <v>9</v>
      </c>
      <c r="F12" s="54">
        <f t="shared" si="2"/>
        <v>0.6287652934799439</v>
      </c>
      <c r="G12" s="66">
        <v>10</v>
      </c>
    </row>
    <row r="13" spans="1:7" ht="12">
      <c r="A13" s="100">
        <v>7</v>
      </c>
      <c r="B13" s="51" t="s">
        <v>107</v>
      </c>
      <c r="C13" s="52">
        <v>55540</v>
      </c>
      <c r="D13" s="53">
        <f t="shared" si="0"/>
        <v>1.6127845748799752</v>
      </c>
      <c r="E13" s="77">
        <f t="shared" si="1"/>
        <v>1</v>
      </c>
      <c r="F13" s="54">
        <f t="shared" si="2"/>
        <v>0.6127845748799752</v>
      </c>
      <c r="G13" s="66">
        <v>2</v>
      </c>
    </row>
    <row r="14" spans="1:7" ht="12">
      <c r="A14" s="100">
        <v>8</v>
      </c>
      <c r="B14" s="51" t="s">
        <v>6</v>
      </c>
      <c r="C14" s="52">
        <v>432879</v>
      </c>
      <c r="D14" s="53">
        <f t="shared" si="0"/>
        <v>12.570049945795262</v>
      </c>
      <c r="E14" s="77">
        <f t="shared" si="1"/>
        <v>12</v>
      </c>
      <c r="F14" s="54">
        <f t="shared" si="2"/>
        <v>0.5700499457952617</v>
      </c>
      <c r="G14" s="66">
        <v>13</v>
      </c>
    </row>
    <row r="15" spans="1:7" ht="12">
      <c r="A15" s="50">
        <v>9</v>
      </c>
      <c r="B15" s="51" t="s">
        <v>13</v>
      </c>
      <c r="C15" s="52">
        <v>85533</v>
      </c>
      <c r="D15" s="53">
        <f t="shared" si="0"/>
        <v>2.4837288988694444</v>
      </c>
      <c r="E15" s="63">
        <f t="shared" si="1"/>
        <v>2</v>
      </c>
      <c r="F15" s="54">
        <f t="shared" si="2"/>
        <v>0.48372889886944437</v>
      </c>
      <c r="G15" s="67">
        <v>2</v>
      </c>
    </row>
    <row r="16" spans="1:7" ht="12">
      <c r="A16" s="50">
        <v>10</v>
      </c>
      <c r="B16" s="51" t="s">
        <v>14</v>
      </c>
      <c r="C16" s="52">
        <v>630560</v>
      </c>
      <c r="D16" s="53">
        <f t="shared" si="0"/>
        <v>18.310360848691342</v>
      </c>
      <c r="E16" s="63">
        <f t="shared" si="1"/>
        <v>18</v>
      </c>
      <c r="F16" s="54">
        <f t="shared" si="2"/>
        <v>0.3103608486913423</v>
      </c>
      <c r="G16" s="67">
        <v>18</v>
      </c>
    </row>
    <row r="17" spans="1:7" ht="12">
      <c r="A17" s="50">
        <v>11</v>
      </c>
      <c r="B17" s="51" t="s">
        <v>1</v>
      </c>
      <c r="C17" s="52">
        <v>353523</v>
      </c>
      <c r="D17" s="53">
        <f t="shared" si="0"/>
        <v>10.265690336069383</v>
      </c>
      <c r="E17" s="63">
        <f t="shared" si="1"/>
        <v>10</v>
      </c>
      <c r="F17" s="54">
        <f t="shared" si="2"/>
        <v>0.2656903360693832</v>
      </c>
      <c r="G17" s="67">
        <v>10</v>
      </c>
    </row>
    <row r="18" spans="1:7" ht="12">
      <c r="A18" s="50">
        <v>12</v>
      </c>
      <c r="B18" s="51" t="s">
        <v>129</v>
      </c>
      <c r="C18" s="52">
        <v>179570</v>
      </c>
      <c r="D18" s="53">
        <f t="shared" si="0"/>
        <v>5.214399101750039</v>
      </c>
      <c r="E18" s="63">
        <f t="shared" si="1"/>
        <v>5</v>
      </c>
      <c r="F18" s="54">
        <f t="shared" si="2"/>
        <v>0.21439910175003885</v>
      </c>
      <c r="G18" s="67">
        <v>5</v>
      </c>
    </row>
    <row r="19" spans="1:7" ht="12">
      <c r="A19" s="50">
        <v>13</v>
      </c>
      <c r="B19" s="51" t="s">
        <v>128</v>
      </c>
      <c r="C19" s="52">
        <v>141822</v>
      </c>
      <c r="D19" s="53">
        <f t="shared" si="0"/>
        <v>4.118263125290383</v>
      </c>
      <c r="E19" s="63">
        <f t="shared" si="1"/>
        <v>4</v>
      </c>
      <c r="F19" s="54">
        <f t="shared" si="2"/>
        <v>0.11826312529038319</v>
      </c>
      <c r="G19" s="67">
        <v>4</v>
      </c>
    </row>
    <row r="20" spans="1:7" ht="12">
      <c r="A20" s="50">
        <v>14</v>
      </c>
      <c r="B20" s="51" t="s">
        <v>119</v>
      </c>
      <c r="C20" s="52">
        <v>278514</v>
      </c>
      <c r="D20" s="53">
        <f t="shared" si="0"/>
        <v>8.087560012389655</v>
      </c>
      <c r="E20" s="63">
        <f t="shared" si="1"/>
        <v>8</v>
      </c>
      <c r="F20" s="54">
        <f t="shared" si="2"/>
        <v>0.08756001238965538</v>
      </c>
      <c r="G20" s="67">
        <v>8</v>
      </c>
    </row>
    <row r="21" spans="1:7" ht="12">
      <c r="A21" s="55">
        <v>15</v>
      </c>
      <c r="B21" s="56" t="s">
        <v>109</v>
      </c>
      <c r="C21" s="57">
        <v>70835</v>
      </c>
      <c r="D21" s="58">
        <f t="shared" si="0"/>
        <v>2.0569246554127303</v>
      </c>
      <c r="E21" s="64">
        <f t="shared" si="1"/>
        <v>2</v>
      </c>
      <c r="F21" s="59">
        <f t="shared" si="2"/>
        <v>0.056924655412730285</v>
      </c>
      <c r="G21" s="68">
        <v>2</v>
      </c>
    </row>
    <row r="22" spans="1:7" ht="16.5" customHeight="1">
      <c r="A22" s="41"/>
      <c r="B22" s="60" t="s">
        <v>38</v>
      </c>
      <c r="C22" s="61">
        <f>SUM(C7:C21)</f>
        <v>3615920</v>
      </c>
      <c r="D22" s="42"/>
      <c r="E22" s="69">
        <f>SUM(E7:E21)</f>
        <v>97</v>
      </c>
      <c r="F22" s="42"/>
      <c r="G22" s="69">
        <f>SUM(G7:G21)</f>
        <v>105</v>
      </c>
    </row>
    <row r="28" spans="1:9" ht="15">
      <c r="A28" s="70" t="s">
        <v>85</v>
      </c>
      <c r="B28" s="71"/>
      <c r="C28" s="44"/>
      <c r="D28" s="72"/>
      <c r="E28" s="72"/>
      <c r="F28" s="72"/>
      <c r="G28" s="72"/>
      <c r="H28" s="73"/>
      <c r="I28" s="146"/>
    </row>
    <row r="29" spans="1:9" ht="36">
      <c r="A29" s="41"/>
      <c r="B29" s="42"/>
      <c r="C29" s="43" t="s">
        <v>33</v>
      </c>
      <c r="D29" s="44" t="s">
        <v>34</v>
      </c>
      <c r="E29" s="44" t="s">
        <v>35</v>
      </c>
      <c r="F29" s="43" t="s">
        <v>86</v>
      </c>
      <c r="G29" s="43" t="s">
        <v>86</v>
      </c>
      <c r="H29" s="45" t="s">
        <v>37</v>
      </c>
      <c r="I29" s="147" t="s">
        <v>96</v>
      </c>
    </row>
    <row r="30" spans="1:9" ht="12">
      <c r="A30" s="107">
        <v>1</v>
      </c>
      <c r="B30" s="51" t="s">
        <v>8</v>
      </c>
      <c r="C30" s="52">
        <v>206236</v>
      </c>
      <c r="D30" s="53">
        <f aca="true" t="shared" si="3" ref="D30:D44">C30/$C$22*105</f>
        <v>5.9887331578132255</v>
      </c>
      <c r="E30" s="63">
        <f aca="true" t="shared" si="4" ref="E30:E44">INT(D30)</f>
        <v>5</v>
      </c>
      <c r="F30" s="144">
        <f aca="true" t="shared" si="5" ref="F30:F44">INT(C30/(E30+1))</f>
        <v>34372</v>
      </c>
      <c r="G30" s="144">
        <f aca="true" t="shared" si="6" ref="G30:G37">INT(C30/(E30+2))</f>
        <v>29462</v>
      </c>
      <c r="H30" s="111">
        <v>6</v>
      </c>
      <c r="I30" s="150">
        <v>6</v>
      </c>
    </row>
    <row r="31" spans="1:9" ht="12">
      <c r="A31" s="107">
        <v>2</v>
      </c>
      <c r="B31" s="51" t="s">
        <v>116</v>
      </c>
      <c r="C31" s="52">
        <v>68705</v>
      </c>
      <c r="D31" s="53">
        <f t="shared" si="3"/>
        <v>1.995073176397708</v>
      </c>
      <c r="E31" s="63">
        <f t="shared" si="4"/>
        <v>1</v>
      </c>
      <c r="F31" s="144">
        <f>INT(C31/(E31+1))</f>
        <v>34352</v>
      </c>
      <c r="G31" s="144">
        <f t="shared" si="6"/>
        <v>22901</v>
      </c>
      <c r="H31" s="111">
        <v>2</v>
      </c>
      <c r="I31" s="148">
        <v>2</v>
      </c>
    </row>
    <row r="32" spans="1:9" ht="12">
      <c r="A32" s="107">
        <v>3</v>
      </c>
      <c r="B32" s="51" t="s">
        <v>7</v>
      </c>
      <c r="C32" s="52">
        <v>68446</v>
      </c>
      <c r="D32" s="53">
        <f t="shared" si="3"/>
        <v>1.9875522688555058</v>
      </c>
      <c r="E32" s="63">
        <f t="shared" si="4"/>
        <v>1</v>
      </c>
      <c r="F32" s="144">
        <f t="shared" si="5"/>
        <v>34223</v>
      </c>
      <c r="G32" s="144">
        <f t="shared" si="6"/>
        <v>22815</v>
      </c>
      <c r="H32" s="111">
        <v>2</v>
      </c>
      <c r="I32" s="148">
        <v>2</v>
      </c>
    </row>
    <row r="33" spans="1:9" ht="12">
      <c r="A33" s="107">
        <v>4</v>
      </c>
      <c r="B33" s="51" t="s">
        <v>120</v>
      </c>
      <c r="C33" s="52">
        <v>475327</v>
      </c>
      <c r="D33" s="53">
        <f t="shared" si="3"/>
        <v>13.802665711630787</v>
      </c>
      <c r="E33" s="63">
        <f t="shared" si="4"/>
        <v>13</v>
      </c>
      <c r="F33" s="144">
        <f t="shared" si="5"/>
        <v>33951</v>
      </c>
      <c r="G33" s="144">
        <f t="shared" si="6"/>
        <v>31688</v>
      </c>
      <c r="H33" s="111">
        <v>14</v>
      </c>
      <c r="I33" s="148">
        <v>14</v>
      </c>
    </row>
    <row r="34" spans="1:9" ht="12">
      <c r="A34" s="107">
        <v>5</v>
      </c>
      <c r="B34" s="51" t="s">
        <v>106</v>
      </c>
      <c r="C34" s="52">
        <v>236841</v>
      </c>
      <c r="D34" s="53">
        <f>C34/$C$22*105</f>
        <v>6.877448892674616</v>
      </c>
      <c r="E34" s="63">
        <f>INT(D34)</f>
        <v>6</v>
      </c>
      <c r="F34" s="144">
        <f t="shared" si="5"/>
        <v>33834</v>
      </c>
      <c r="G34" s="144">
        <f t="shared" si="6"/>
        <v>29605</v>
      </c>
      <c r="H34" s="111">
        <v>7</v>
      </c>
      <c r="I34" s="148">
        <v>7</v>
      </c>
    </row>
    <row r="35" spans="1:17" ht="12">
      <c r="A35" s="107">
        <v>6</v>
      </c>
      <c r="B35" s="51" t="s">
        <v>6</v>
      </c>
      <c r="C35" s="52">
        <v>432879</v>
      </c>
      <c r="D35" s="53">
        <f t="shared" si="3"/>
        <v>12.570049945795262</v>
      </c>
      <c r="E35" s="63">
        <f t="shared" si="4"/>
        <v>12</v>
      </c>
      <c r="F35" s="144">
        <f t="shared" si="5"/>
        <v>33298</v>
      </c>
      <c r="G35" s="144">
        <f t="shared" si="6"/>
        <v>30919</v>
      </c>
      <c r="H35" s="111">
        <v>13</v>
      </c>
      <c r="I35" s="149">
        <v>13</v>
      </c>
      <c r="J35" s="62"/>
      <c r="K35" s="62"/>
      <c r="L35" s="62"/>
      <c r="M35" s="62"/>
      <c r="N35" s="62"/>
      <c r="P35" s="34"/>
      <c r="Q35" s="34"/>
    </row>
    <row r="36" spans="1:9" ht="12">
      <c r="A36" s="107">
        <v>7</v>
      </c>
      <c r="B36" s="51" t="s">
        <v>14</v>
      </c>
      <c r="C36" s="52">
        <v>630560</v>
      </c>
      <c r="D36" s="53">
        <f t="shared" si="3"/>
        <v>18.310360848691342</v>
      </c>
      <c r="E36" s="63">
        <f t="shared" si="4"/>
        <v>18</v>
      </c>
      <c r="F36" s="144">
        <f t="shared" si="5"/>
        <v>33187</v>
      </c>
      <c r="G36" s="144">
        <f t="shared" si="6"/>
        <v>31528</v>
      </c>
      <c r="H36" s="153">
        <v>19</v>
      </c>
      <c r="I36" s="154">
        <v>18</v>
      </c>
    </row>
    <row r="37" spans="1:9" ht="12">
      <c r="A37" s="107">
        <v>8</v>
      </c>
      <c r="B37" s="51" t="s">
        <v>0</v>
      </c>
      <c r="C37" s="52">
        <v>331589</v>
      </c>
      <c r="D37" s="53">
        <f t="shared" si="3"/>
        <v>9.628765293479944</v>
      </c>
      <c r="E37" s="63">
        <f t="shared" si="4"/>
        <v>9</v>
      </c>
      <c r="F37" s="144">
        <f t="shared" si="5"/>
        <v>33158</v>
      </c>
      <c r="G37" s="144">
        <f t="shared" si="6"/>
        <v>30144</v>
      </c>
      <c r="H37" s="111">
        <v>10</v>
      </c>
      <c r="I37" s="148">
        <v>10</v>
      </c>
    </row>
    <row r="38" spans="1:9" ht="12">
      <c r="A38" s="50">
        <v>9</v>
      </c>
      <c r="B38" s="51" t="s">
        <v>1</v>
      </c>
      <c r="C38" s="52">
        <v>353523</v>
      </c>
      <c r="D38" s="53">
        <f t="shared" si="3"/>
        <v>10.265690336069383</v>
      </c>
      <c r="E38" s="63">
        <f t="shared" si="4"/>
        <v>10</v>
      </c>
      <c r="F38" s="144">
        <f t="shared" si="5"/>
        <v>32138</v>
      </c>
      <c r="G38" s="54"/>
      <c r="H38" s="67">
        <v>10</v>
      </c>
      <c r="I38" s="148">
        <v>10</v>
      </c>
    </row>
    <row r="39" spans="1:9" ht="12">
      <c r="A39" s="50">
        <v>10</v>
      </c>
      <c r="B39" s="51" t="s">
        <v>119</v>
      </c>
      <c r="C39" s="52">
        <v>278514</v>
      </c>
      <c r="D39" s="53">
        <f t="shared" si="3"/>
        <v>8.087560012389655</v>
      </c>
      <c r="E39" s="63">
        <f t="shared" si="4"/>
        <v>8</v>
      </c>
      <c r="F39" s="144">
        <f t="shared" si="5"/>
        <v>30946</v>
      </c>
      <c r="G39" s="54"/>
      <c r="H39" s="67">
        <v>8</v>
      </c>
      <c r="I39" s="148">
        <v>8</v>
      </c>
    </row>
    <row r="40" spans="1:9" ht="12">
      <c r="A40" s="50">
        <v>11</v>
      </c>
      <c r="B40" s="51" t="s">
        <v>129</v>
      </c>
      <c r="C40" s="52">
        <v>179570</v>
      </c>
      <c r="D40" s="53">
        <f t="shared" si="3"/>
        <v>5.214399101750039</v>
      </c>
      <c r="E40" s="63">
        <f t="shared" si="4"/>
        <v>5</v>
      </c>
      <c r="F40" s="144">
        <f t="shared" si="5"/>
        <v>29928</v>
      </c>
      <c r="G40" s="54"/>
      <c r="H40" s="67">
        <v>5</v>
      </c>
      <c r="I40" s="148">
        <v>5</v>
      </c>
    </row>
    <row r="41" spans="1:9" ht="12">
      <c r="A41" s="50">
        <v>12</v>
      </c>
      <c r="B41" s="51" t="s">
        <v>13</v>
      </c>
      <c r="C41" s="52">
        <v>85533</v>
      </c>
      <c r="D41" s="53">
        <f t="shared" si="3"/>
        <v>2.4837288988694444</v>
      </c>
      <c r="E41" s="63">
        <f t="shared" si="4"/>
        <v>2</v>
      </c>
      <c r="F41" s="144">
        <f t="shared" si="5"/>
        <v>28511</v>
      </c>
      <c r="G41" s="54"/>
      <c r="H41" s="111">
        <v>2</v>
      </c>
      <c r="I41" s="148">
        <v>2</v>
      </c>
    </row>
    <row r="42" spans="1:9" ht="12">
      <c r="A42" s="50">
        <v>13</v>
      </c>
      <c r="B42" s="51" t="s">
        <v>128</v>
      </c>
      <c r="C42" s="52">
        <v>141822</v>
      </c>
      <c r="D42" s="53">
        <f t="shared" si="3"/>
        <v>4.118263125290383</v>
      </c>
      <c r="E42" s="63">
        <f t="shared" si="4"/>
        <v>4</v>
      </c>
      <c r="F42" s="144">
        <f t="shared" si="5"/>
        <v>28364</v>
      </c>
      <c r="G42" s="54"/>
      <c r="H42" s="67">
        <v>4</v>
      </c>
      <c r="I42" s="148">
        <v>4</v>
      </c>
    </row>
    <row r="43" spans="1:9" ht="12">
      <c r="A43" s="50">
        <v>14</v>
      </c>
      <c r="B43" s="51" t="s">
        <v>107</v>
      </c>
      <c r="C43" s="52">
        <v>55540</v>
      </c>
      <c r="D43" s="53">
        <f t="shared" si="3"/>
        <v>1.6127845748799752</v>
      </c>
      <c r="E43" s="63">
        <f t="shared" si="4"/>
        <v>1</v>
      </c>
      <c r="F43" s="144">
        <f t="shared" si="5"/>
        <v>27770</v>
      </c>
      <c r="G43" s="54"/>
      <c r="H43" s="153">
        <v>1</v>
      </c>
      <c r="I43" s="154">
        <v>2</v>
      </c>
    </row>
    <row r="44" spans="1:9" ht="12">
      <c r="A44" s="50">
        <v>15</v>
      </c>
      <c r="B44" s="51" t="s">
        <v>109</v>
      </c>
      <c r="C44" s="52">
        <v>70835</v>
      </c>
      <c r="D44" s="53">
        <f t="shared" si="3"/>
        <v>2.0569246554127303</v>
      </c>
      <c r="E44" s="63">
        <f t="shared" si="4"/>
        <v>2</v>
      </c>
      <c r="F44" s="144">
        <f t="shared" si="5"/>
        <v>23611</v>
      </c>
      <c r="G44" s="54"/>
      <c r="H44" s="67">
        <v>2</v>
      </c>
      <c r="I44" s="151">
        <v>2</v>
      </c>
    </row>
    <row r="45" spans="1:9" ht="12">
      <c r="A45" s="41"/>
      <c r="B45" s="60" t="s">
        <v>38</v>
      </c>
      <c r="C45" s="61">
        <f>SUM(C30:C44)</f>
        <v>3615920</v>
      </c>
      <c r="D45" s="42"/>
      <c r="E45" s="69">
        <f>SUM(E30:E44)</f>
        <v>97</v>
      </c>
      <c r="F45" s="42"/>
      <c r="G45" s="42"/>
      <c r="H45" s="145">
        <f>SUM(H30:H44)</f>
        <v>105</v>
      </c>
      <c r="I45" s="152">
        <f>SUM(I30:I44)</f>
        <v>105</v>
      </c>
    </row>
  </sheetData>
  <conditionalFormatting sqref="A1:F45 G1:Y35 G36:G45">
    <cfRule type="cellIs" priority="1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showGridLines="0" zoomScale="125" zoomScaleNormal="125" workbookViewId="0" topLeftCell="A1">
      <selection activeCell="H10" sqref="H10"/>
    </sheetView>
  </sheetViews>
  <sheetFormatPr defaultColWidth="11.421875" defaultRowHeight="12.75"/>
  <cols>
    <col min="1" max="1" width="8.8515625" style="2" customWidth="1"/>
    <col min="2" max="2" width="21.421875" style="2" bestFit="1" customWidth="1"/>
    <col min="3" max="3" width="17.8515625" style="2" customWidth="1"/>
    <col min="4" max="4" width="14.00390625" style="2" customWidth="1"/>
    <col min="5" max="5" width="13.28125" style="2" bestFit="1" customWidth="1"/>
    <col min="6" max="6" width="14.421875" style="2" customWidth="1"/>
    <col min="7" max="7" width="13.28125" style="2" bestFit="1" customWidth="1"/>
    <col min="8" max="8" width="14.7109375" style="2" customWidth="1"/>
    <col min="9" max="11" width="13.28125" style="2" bestFit="1" customWidth="1"/>
    <col min="12" max="12" width="13.140625" style="2" customWidth="1"/>
    <col min="13" max="13" width="12.00390625" style="2" bestFit="1" customWidth="1"/>
    <col min="14" max="14" width="13.7109375" style="2" customWidth="1"/>
    <col min="15" max="15" width="12.00390625" style="2" bestFit="1" customWidth="1"/>
    <col min="16" max="16" width="12.421875" style="3" customWidth="1"/>
    <col min="17" max="20" width="12.00390625" style="2" bestFit="1" customWidth="1"/>
    <col min="21" max="24" width="10.8515625" style="2" customWidth="1"/>
    <col min="25" max="25" width="15.00390625" style="2" customWidth="1"/>
    <col min="26" max="26" width="8.00390625" style="2" customWidth="1"/>
    <col min="27" max="27" width="11.421875" style="2" bestFit="1" customWidth="1"/>
    <col min="28" max="28" width="13.28125" style="2" bestFit="1" customWidth="1"/>
    <col min="29" max="29" width="13.28125" style="2" customWidth="1"/>
    <col min="30" max="30" width="16.421875" style="2" bestFit="1" customWidth="1"/>
    <col min="31" max="31" width="14.421875" style="2" customWidth="1"/>
    <col min="32" max="34" width="14.8515625" style="2" customWidth="1"/>
    <col min="35" max="35" width="8.8515625" style="2" customWidth="1"/>
    <col min="36" max="36" width="19.140625" style="2" bestFit="1" customWidth="1"/>
    <col min="37" max="16384" width="8.8515625" style="2" customWidth="1"/>
  </cols>
  <sheetData>
    <row r="1" spans="1:5" ht="12.75">
      <c r="A1" s="21" t="s">
        <v>31</v>
      </c>
      <c r="B1" s="21" t="s">
        <v>32</v>
      </c>
      <c r="C1" s="21"/>
      <c r="D1" s="21"/>
      <c r="E1" s="1"/>
    </row>
    <row r="2" spans="1:7" s="6" customFormat="1" ht="20.25" customHeight="1">
      <c r="A2" s="4" t="s">
        <v>97</v>
      </c>
      <c r="B2" s="5"/>
      <c r="C2" s="5"/>
      <c r="D2" s="5"/>
      <c r="E2" s="5"/>
      <c r="F2" s="5"/>
      <c r="G2" s="5"/>
    </row>
    <row r="3" spans="3:34" ht="12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7">
        <v>1820</v>
      </c>
      <c r="V3" s="7"/>
      <c r="W3" s="7"/>
      <c r="X3" s="7"/>
      <c r="AA3" s="9"/>
      <c r="AB3" s="9"/>
      <c r="AC3" s="10"/>
      <c r="AD3" s="10"/>
      <c r="AE3" s="10"/>
      <c r="AF3" s="10"/>
      <c r="AG3" s="10"/>
      <c r="AH3" s="10"/>
    </row>
    <row r="4" spans="1:34" ht="15">
      <c r="A4" s="70" t="s">
        <v>85</v>
      </c>
      <c r="B4" s="71"/>
      <c r="C4" s="44"/>
      <c r="D4" s="72"/>
      <c r="E4" s="72"/>
      <c r="F4" s="72"/>
      <c r="G4" s="72"/>
      <c r="H4" s="7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>
        <v>213</v>
      </c>
      <c r="V4" s="11"/>
      <c r="W4" s="11"/>
      <c r="X4" s="11"/>
      <c r="AA4" s="9"/>
      <c r="AB4" s="9"/>
      <c r="AC4" s="10"/>
      <c r="AD4" s="10"/>
      <c r="AE4" s="10"/>
      <c r="AF4" s="10"/>
      <c r="AG4" s="10"/>
      <c r="AH4" s="10"/>
    </row>
    <row r="5" spans="1:34" ht="24">
      <c r="A5" s="41"/>
      <c r="B5" s="42"/>
      <c r="C5" s="43" t="s">
        <v>33</v>
      </c>
      <c r="D5" s="44" t="s">
        <v>35</v>
      </c>
      <c r="E5" s="43" t="s">
        <v>86</v>
      </c>
      <c r="F5" s="43" t="s">
        <v>86</v>
      </c>
      <c r="G5" s="43" t="s">
        <v>86</v>
      </c>
      <c r="H5" s="45" t="s">
        <v>37</v>
      </c>
      <c r="J5" s="10"/>
      <c r="K5" s="10"/>
      <c r="L5" s="10"/>
      <c r="M5" s="10"/>
      <c r="P5" s="12"/>
      <c r="AA5" s="9"/>
      <c r="AB5" s="9"/>
      <c r="AC5" s="10"/>
      <c r="AD5" s="10"/>
      <c r="AE5" s="10"/>
      <c r="AF5" s="10"/>
      <c r="AG5" s="10"/>
      <c r="AH5" s="10"/>
    </row>
    <row r="6" spans="1:18" ht="12.75">
      <c r="A6" s="22">
        <v>1</v>
      </c>
      <c r="B6" s="158" t="s">
        <v>6</v>
      </c>
      <c r="C6" s="78">
        <v>1049313</v>
      </c>
      <c r="D6" s="78">
        <f aca="true" t="shared" si="0" ref="D6:D29">INT(C6/$C$30*213)</f>
        <v>24</v>
      </c>
      <c r="E6" s="159">
        <f aca="true" t="shared" si="1" ref="E6:E29">INT(C6/(D6+1))</f>
        <v>41972</v>
      </c>
      <c r="F6" s="159">
        <f>INT(C6/(D6+2))</f>
        <v>40358</v>
      </c>
      <c r="G6" s="160">
        <f>INT(C6/(D6+3))</f>
        <v>38863</v>
      </c>
      <c r="H6" s="169">
        <v>26</v>
      </c>
      <c r="I6" s="3"/>
      <c r="J6" s="3"/>
      <c r="K6" s="3"/>
      <c r="L6" s="15"/>
      <c r="M6" s="3"/>
      <c r="N6" s="3"/>
      <c r="P6" s="13"/>
      <c r="Q6" s="12"/>
      <c r="R6" s="13"/>
    </row>
    <row r="7" spans="1:18" ht="12.75">
      <c r="A7" s="23">
        <f>A6+1</f>
        <v>2</v>
      </c>
      <c r="B7" s="161" t="s">
        <v>117</v>
      </c>
      <c r="C7" s="79">
        <v>125779</v>
      </c>
      <c r="D7" s="79">
        <f t="shared" si="0"/>
        <v>2</v>
      </c>
      <c r="E7" s="162">
        <f t="shared" si="1"/>
        <v>41926</v>
      </c>
      <c r="F7" s="79">
        <f aca="true" t="shared" si="2" ref="F7:F16">INT(C7/(D7+2))</f>
        <v>31444</v>
      </c>
      <c r="G7" s="163"/>
      <c r="H7" s="167">
        <v>3</v>
      </c>
      <c r="I7" s="3"/>
      <c r="J7" s="3"/>
      <c r="K7" s="3"/>
      <c r="L7" s="15"/>
      <c r="M7" s="3"/>
      <c r="N7" s="3"/>
      <c r="P7" s="13"/>
      <c r="Q7" s="12"/>
      <c r="R7" s="13"/>
    </row>
    <row r="8" spans="1:18" ht="12.75">
      <c r="A8" s="23">
        <f aca="true" t="shared" si="3" ref="A8:A29">A7+1</f>
        <v>3</v>
      </c>
      <c r="B8" s="161" t="s">
        <v>3</v>
      </c>
      <c r="C8" s="79">
        <v>581434</v>
      </c>
      <c r="D8" s="79">
        <f t="shared" si="0"/>
        <v>13</v>
      </c>
      <c r="E8" s="162">
        <f t="shared" si="1"/>
        <v>41531</v>
      </c>
      <c r="F8" s="79">
        <f t="shared" si="2"/>
        <v>38762</v>
      </c>
      <c r="G8" s="163"/>
      <c r="H8" s="167">
        <v>14</v>
      </c>
      <c r="I8" s="3"/>
      <c r="J8" s="3"/>
      <c r="K8" s="3"/>
      <c r="L8" s="15"/>
      <c r="M8" s="3"/>
      <c r="N8" s="3"/>
      <c r="P8" s="13"/>
      <c r="Q8" s="12"/>
      <c r="R8" s="13"/>
    </row>
    <row r="9" spans="1:18" ht="12.75">
      <c r="A9" s="23">
        <f t="shared" si="3"/>
        <v>4</v>
      </c>
      <c r="B9" s="161" t="s">
        <v>7</v>
      </c>
      <c r="C9" s="79">
        <v>83038</v>
      </c>
      <c r="D9" s="79">
        <f t="shared" si="0"/>
        <v>1</v>
      </c>
      <c r="E9" s="162">
        <f t="shared" si="1"/>
        <v>41519</v>
      </c>
      <c r="F9" s="79">
        <f t="shared" si="2"/>
        <v>27679</v>
      </c>
      <c r="G9" s="163"/>
      <c r="H9" s="167">
        <v>2</v>
      </c>
      <c r="I9" s="3"/>
      <c r="J9" s="3"/>
      <c r="K9" s="3"/>
      <c r="L9" s="15"/>
      <c r="M9" s="3"/>
      <c r="N9" s="3"/>
      <c r="P9" s="13"/>
      <c r="Q9" s="12"/>
      <c r="R9" s="13"/>
    </row>
    <row r="10" spans="1:18" ht="12.75">
      <c r="A10" s="23">
        <f t="shared" si="3"/>
        <v>5</v>
      </c>
      <c r="B10" s="161" t="s">
        <v>0</v>
      </c>
      <c r="C10" s="79">
        <v>1368775</v>
      </c>
      <c r="D10" s="79">
        <f t="shared" si="0"/>
        <v>32</v>
      </c>
      <c r="E10" s="162">
        <f t="shared" si="1"/>
        <v>41478</v>
      </c>
      <c r="F10" s="162">
        <f t="shared" si="2"/>
        <v>40258</v>
      </c>
      <c r="G10" s="163">
        <f>INT(C10/(D10+3))</f>
        <v>39107</v>
      </c>
      <c r="H10" s="170">
        <v>34</v>
      </c>
      <c r="I10" s="3"/>
      <c r="J10" s="3"/>
      <c r="K10" s="3"/>
      <c r="L10" s="15"/>
      <c r="M10" s="3"/>
      <c r="N10" s="3"/>
      <c r="P10" s="13"/>
      <c r="Q10" s="12"/>
      <c r="R10" s="13"/>
    </row>
    <row r="11" spans="1:18" ht="12.75">
      <c r="A11" s="23">
        <f t="shared" si="3"/>
        <v>6</v>
      </c>
      <c r="B11" s="161" t="s">
        <v>14</v>
      </c>
      <c r="C11" s="79">
        <v>895303</v>
      </c>
      <c r="D11" s="79">
        <f t="shared" si="0"/>
        <v>21</v>
      </c>
      <c r="E11" s="162">
        <f t="shared" si="1"/>
        <v>40695</v>
      </c>
      <c r="F11" s="79">
        <f t="shared" si="2"/>
        <v>38926</v>
      </c>
      <c r="G11" s="163"/>
      <c r="H11" s="167">
        <v>22</v>
      </c>
      <c r="I11" s="3"/>
      <c r="J11" s="3"/>
      <c r="K11" s="3"/>
      <c r="L11" s="15"/>
      <c r="M11" s="3"/>
      <c r="N11" s="3"/>
      <c r="P11" s="13"/>
      <c r="Q11" s="12"/>
      <c r="R11" s="13"/>
    </row>
    <row r="12" spans="1:18" ht="12.75">
      <c r="A12" s="23">
        <f t="shared" si="3"/>
        <v>7</v>
      </c>
      <c r="B12" s="161" t="s">
        <v>128</v>
      </c>
      <c r="C12" s="79">
        <v>244161</v>
      </c>
      <c r="D12" s="79">
        <f t="shared" si="0"/>
        <v>5</v>
      </c>
      <c r="E12" s="162">
        <f t="shared" si="1"/>
        <v>40693</v>
      </c>
      <c r="F12" s="79">
        <f t="shared" si="2"/>
        <v>34880</v>
      </c>
      <c r="G12" s="163"/>
      <c r="H12" s="167">
        <v>6</v>
      </c>
      <c r="I12" s="3"/>
      <c r="J12" s="3"/>
      <c r="K12" s="3"/>
      <c r="L12" s="15"/>
      <c r="M12" s="3"/>
      <c r="N12" s="3"/>
      <c r="P12" s="13"/>
      <c r="Q12" s="12"/>
      <c r="R12" s="13"/>
    </row>
    <row r="13" spans="1:18" ht="12.75">
      <c r="A13" s="23">
        <f t="shared" si="3"/>
        <v>8</v>
      </c>
      <c r="B13" s="161" t="s">
        <v>119</v>
      </c>
      <c r="C13" s="79">
        <v>364389</v>
      </c>
      <c r="D13" s="79">
        <f t="shared" si="0"/>
        <v>8</v>
      </c>
      <c r="E13" s="162">
        <f t="shared" si="1"/>
        <v>40487</v>
      </c>
      <c r="F13" s="79">
        <f t="shared" si="2"/>
        <v>36438</v>
      </c>
      <c r="G13" s="163"/>
      <c r="H13" s="167">
        <v>9</v>
      </c>
      <c r="I13" s="3"/>
      <c r="J13" s="3"/>
      <c r="K13" s="3"/>
      <c r="L13" s="15"/>
      <c r="M13" s="3"/>
      <c r="N13" s="3"/>
      <c r="P13" s="13"/>
      <c r="Q13" s="12"/>
      <c r="R13" s="13"/>
    </row>
    <row r="14" spans="1:18" ht="12.75">
      <c r="A14" s="23">
        <f t="shared" si="3"/>
        <v>9</v>
      </c>
      <c r="B14" s="161" t="s">
        <v>120</v>
      </c>
      <c r="C14" s="79">
        <v>523287</v>
      </c>
      <c r="D14" s="79">
        <f t="shared" si="0"/>
        <v>12</v>
      </c>
      <c r="E14" s="164">
        <f t="shared" si="1"/>
        <v>40252</v>
      </c>
      <c r="F14" s="79">
        <f t="shared" si="2"/>
        <v>37377</v>
      </c>
      <c r="G14" s="163"/>
      <c r="H14" s="167">
        <v>13</v>
      </c>
      <c r="I14" s="3"/>
      <c r="J14" s="3"/>
      <c r="K14" s="3"/>
      <c r="L14" s="15"/>
      <c r="M14" s="3"/>
      <c r="N14" s="3"/>
      <c r="P14" s="13"/>
      <c r="Q14" s="12"/>
      <c r="R14" s="13"/>
    </row>
    <row r="15" spans="1:18" ht="12.75">
      <c r="A15" s="23">
        <f t="shared" si="3"/>
        <v>10</v>
      </c>
      <c r="B15" s="161" t="s">
        <v>109</v>
      </c>
      <c r="C15" s="79">
        <v>281126</v>
      </c>
      <c r="D15" s="79">
        <f t="shared" si="0"/>
        <v>6</v>
      </c>
      <c r="E15" s="164">
        <f t="shared" si="1"/>
        <v>40160</v>
      </c>
      <c r="F15" s="79">
        <f t="shared" si="2"/>
        <v>35140</v>
      </c>
      <c r="G15" s="163"/>
      <c r="H15" s="167">
        <v>7</v>
      </c>
      <c r="I15" s="3"/>
      <c r="J15" s="3"/>
      <c r="K15" s="3"/>
      <c r="L15" s="15"/>
      <c r="M15" s="3"/>
      <c r="N15" s="3"/>
      <c r="P15" s="13"/>
      <c r="Q15" s="12"/>
      <c r="R15" s="13"/>
    </row>
    <row r="16" spans="1:18" ht="12.75">
      <c r="A16" s="23">
        <f t="shared" si="3"/>
        <v>11</v>
      </c>
      <c r="B16" s="161" t="s">
        <v>8</v>
      </c>
      <c r="C16" s="79">
        <v>399351</v>
      </c>
      <c r="D16" s="79">
        <f t="shared" si="0"/>
        <v>9</v>
      </c>
      <c r="E16" s="164">
        <f t="shared" si="1"/>
        <v>39935</v>
      </c>
      <c r="F16" s="79">
        <f t="shared" si="2"/>
        <v>36304</v>
      </c>
      <c r="G16" s="163"/>
      <c r="H16" s="167">
        <v>10</v>
      </c>
      <c r="I16" s="3"/>
      <c r="J16" s="3"/>
      <c r="K16" s="3"/>
      <c r="L16" s="15"/>
      <c r="M16" s="3"/>
      <c r="N16" s="3"/>
      <c r="P16" s="13"/>
      <c r="Q16" s="12"/>
      <c r="R16" s="13"/>
    </row>
    <row r="17" spans="1:18" ht="12.75">
      <c r="A17" s="23">
        <f t="shared" si="3"/>
        <v>12</v>
      </c>
      <c r="B17" s="161" t="s">
        <v>1</v>
      </c>
      <c r="C17" s="79">
        <v>556821</v>
      </c>
      <c r="D17" s="79">
        <f t="shared" si="0"/>
        <v>13</v>
      </c>
      <c r="E17" s="24">
        <f t="shared" si="1"/>
        <v>39772</v>
      </c>
      <c r="F17" s="79"/>
      <c r="G17" s="163"/>
      <c r="H17" s="167">
        <v>13</v>
      </c>
      <c r="I17" s="3"/>
      <c r="J17" s="3"/>
      <c r="K17" s="3"/>
      <c r="L17" s="15"/>
      <c r="M17" s="3"/>
      <c r="N17" s="3"/>
      <c r="P17" s="13"/>
      <c r="Q17" s="12"/>
      <c r="R17" s="13"/>
    </row>
    <row r="18" spans="1:18" ht="12.75">
      <c r="A18" s="23">
        <f t="shared" si="3"/>
        <v>13</v>
      </c>
      <c r="B18" s="161" t="s">
        <v>116</v>
      </c>
      <c r="C18" s="79">
        <v>513623</v>
      </c>
      <c r="D18" s="79">
        <f t="shared" si="0"/>
        <v>12</v>
      </c>
      <c r="E18" s="79">
        <f t="shared" si="1"/>
        <v>39509</v>
      </c>
      <c r="F18" s="79"/>
      <c r="G18" s="163"/>
      <c r="H18" s="167">
        <v>12</v>
      </c>
      <c r="I18" s="3"/>
      <c r="J18" s="3"/>
      <c r="K18" s="3"/>
      <c r="L18" s="15"/>
      <c r="M18" s="3"/>
      <c r="N18" s="3"/>
      <c r="P18" s="13"/>
      <c r="Q18" s="12"/>
      <c r="R18" s="13"/>
    </row>
    <row r="19" spans="1:18" ht="12.75">
      <c r="A19" s="23">
        <f t="shared" si="3"/>
        <v>14</v>
      </c>
      <c r="B19" s="161" t="s">
        <v>106</v>
      </c>
      <c r="C19" s="79">
        <v>275208</v>
      </c>
      <c r="D19" s="79">
        <f t="shared" si="0"/>
        <v>6</v>
      </c>
      <c r="E19" s="79">
        <f t="shared" si="1"/>
        <v>39315</v>
      </c>
      <c r="F19" s="79"/>
      <c r="G19" s="163"/>
      <c r="H19" s="167">
        <v>6</v>
      </c>
      <c r="I19" s="3"/>
      <c r="J19" s="3"/>
      <c r="K19" s="3"/>
      <c r="L19" s="15"/>
      <c r="M19" s="3"/>
      <c r="N19" s="3"/>
      <c r="P19" s="13"/>
      <c r="Q19" s="12"/>
      <c r="R19" s="13"/>
    </row>
    <row r="20" spans="1:18" ht="12.75">
      <c r="A20" s="23">
        <f t="shared" si="3"/>
        <v>15</v>
      </c>
      <c r="B20" s="161" t="s">
        <v>13</v>
      </c>
      <c r="C20" s="79">
        <v>235764</v>
      </c>
      <c r="D20" s="79">
        <f t="shared" si="0"/>
        <v>5</v>
      </c>
      <c r="E20" s="79">
        <f t="shared" si="1"/>
        <v>39294</v>
      </c>
      <c r="F20" s="79"/>
      <c r="G20" s="163"/>
      <c r="H20" s="167">
        <v>5</v>
      </c>
      <c r="I20" s="3"/>
      <c r="J20" s="3"/>
      <c r="K20" s="3"/>
      <c r="L20" s="15"/>
      <c r="M20" s="3"/>
      <c r="N20" s="3"/>
      <c r="P20" s="13"/>
      <c r="Q20" s="12"/>
      <c r="R20" s="13"/>
    </row>
    <row r="21" spans="1:18" ht="12.75">
      <c r="A21" s="23">
        <f t="shared" si="3"/>
        <v>16</v>
      </c>
      <c r="B21" s="161" t="s">
        <v>129</v>
      </c>
      <c r="C21" s="79">
        <v>274551</v>
      </c>
      <c r="D21" s="79">
        <f t="shared" si="0"/>
        <v>6</v>
      </c>
      <c r="E21" s="79">
        <f t="shared" si="1"/>
        <v>39221</v>
      </c>
      <c r="F21" s="79"/>
      <c r="G21" s="163"/>
      <c r="H21" s="167">
        <v>6</v>
      </c>
      <c r="I21" s="3"/>
      <c r="J21" s="3"/>
      <c r="K21" s="3"/>
      <c r="L21" s="15"/>
      <c r="M21" s="3"/>
      <c r="N21" s="3"/>
      <c r="P21" s="13"/>
      <c r="Q21" s="12"/>
      <c r="R21" s="13"/>
    </row>
    <row r="22" spans="1:18" ht="12.75">
      <c r="A22" s="23">
        <f t="shared" si="3"/>
        <v>17</v>
      </c>
      <c r="B22" s="161" t="s">
        <v>10</v>
      </c>
      <c r="C22" s="79">
        <v>390769</v>
      </c>
      <c r="D22" s="79">
        <f t="shared" si="0"/>
        <v>9</v>
      </c>
      <c r="E22" s="79">
        <f t="shared" si="1"/>
        <v>39076</v>
      </c>
      <c r="F22" s="79"/>
      <c r="G22" s="163"/>
      <c r="H22" s="167">
        <v>9</v>
      </c>
      <c r="I22" s="3"/>
      <c r="J22" s="3"/>
      <c r="K22" s="3"/>
      <c r="L22" s="15"/>
      <c r="M22" s="3"/>
      <c r="N22" s="3"/>
      <c r="P22" s="13"/>
      <c r="Q22" s="12"/>
      <c r="R22" s="13"/>
    </row>
    <row r="23" spans="1:18" ht="12.75">
      <c r="A23" s="23">
        <f t="shared" si="3"/>
        <v>18</v>
      </c>
      <c r="B23" s="161" t="s">
        <v>118</v>
      </c>
      <c r="C23" s="79">
        <v>298335</v>
      </c>
      <c r="D23" s="79">
        <f t="shared" si="0"/>
        <v>7</v>
      </c>
      <c r="E23" s="79">
        <f t="shared" si="1"/>
        <v>37291</v>
      </c>
      <c r="F23" s="79"/>
      <c r="G23" s="163"/>
      <c r="H23" s="167">
        <v>7</v>
      </c>
      <c r="I23" s="3"/>
      <c r="J23" s="3"/>
      <c r="K23" s="3"/>
      <c r="L23" s="15"/>
      <c r="M23" s="3"/>
      <c r="N23" s="3"/>
      <c r="P23" s="13"/>
      <c r="Q23" s="12"/>
      <c r="R23" s="13"/>
    </row>
    <row r="24" spans="1:18" ht="12.75">
      <c r="A24" s="23">
        <f t="shared" si="3"/>
        <v>19</v>
      </c>
      <c r="B24" s="161" t="s">
        <v>99</v>
      </c>
      <c r="C24" s="79">
        <v>111147</v>
      </c>
      <c r="D24" s="79">
        <f>INT(C24/$C$30*213)</f>
        <v>2</v>
      </c>
      <c r="E24" s="79">
        <f>INT(C24/(D24+1))</f>
        <v>37049</v>
      </c>
      <c r="F24" s="79"/>
      <c r="G24" s="163"/>
      <c r="H24" s="167">
        <v>2</v>
      </c>
      <c r="I24" s="3"/>
      <c r="J24" s="3"/>
      <c r="K24" s="3"/>
      <c r="L24" s="15"/>
      <c r="M24" s="3"/>
      <c r="N24" s="3"/>
      <c r="P24" s="13"/>
      <c r="Q24" s="12"/>
      <c r="R24" s="13"/>
    </row>
    <row r="25" spans="1:18" ht="12.75">
      <c r="A25" s="23">
        <f t="shared" si="3"/>
        <v>20</v>
      </c>
      <c r="B25" s="161" t="s">
        <v>113</v>
      </c>
      <c r="C25" s="79">
        <v>147102</v>
      </c>
      <c r="D25" s="79">
        <f t="shared" si="0"/>
        <v>3</v>
      </c>
      <c r="E25" s="79">
        <f t="shared" si="1"/>
        <v>36775</v>
      </c>
      <c r="F25" s="79"/>
      <c r="G25" s="163"/>
      <c r="H25" s="167">
        <v>3</v>
      </c>
      <c r="I25" s="3"/>
      <c r="J25" s="3"/>
      <c r="K25" s="3"/>
      <c r="L25" s="15"/>
      <c r="M25" s="3"/>
      <c r="N25" s="3"/>
      <c r="P25" s="13"/>
      <c r="Q25" s="12"/>
      <c r="R25" s="13"/>
    </row>
    <row r="26" spans="1:18" ht="12.75">
      <c r="A26" s="23">
        <f t="shared" si="3"/>
        <v>21</v>
      </c>
      <c r="B26" s="161" t="s">
        <v>107</v>
      </c>
      <c r="C26" s="79">
        <v>70943</v>
      </c>
      <c r="D26" s="79">
        <f t="shared" si="0"/>
        <v>1</v>
      </c>
      <c r="E26" s="79">
        <f t="shared" si="1"/>
        <v>35471</v>
      </c>
      <c r="F26" s="79"/>
      <c r="G26" s="163"/>
      <c r="H26" s="167">
        <v>1</v>
      </c>
      <c r="I26" s="3"/>
      <c r="J26" s="3"/>
      <c r="K26" s="3"/>
      <c r="L26" s="15"/>
      <c r="M26" s="3"/>
      <c r="N26" s="3"/>
      <c r="P26" s="13"/>
      <c r="Q26" s="12"/>
      <c r="R26" s="13"/>
    </row>
    <row r="27" spans="1:18" ht="12.75">
      <c r="A27" s="23">
        <f t="shared" si="3"/>
        <v>22</v>
      </c>
      <c r="B27" s="161" t="s">
        <v>124</v>
      </c>
      <c r="C27" s="79">
        <v>62496</v>
      </c>
      <c r="D27" s="79">
        <f t="shared" si="0"/>
        <v>1</v>
      </c>
      <c r="E27" s="79">
        <f t="shared" si="1"/>
        <v>31248</v>
      </c>
      <c r="F27" s="79"/>
      <c r="G27" s="163"/>
      <c r="H27" s="167">
        <v>1</v>
      </c>
      <c r="I27" s="3"/>
      <c r="J27" s="3"/>
      <c r="K27" s="3"/>
      <c r="L27" s="15"/>
      <c r="M27" s="3"/>
      <c r="N27" s="3"/>
      <c r="P27" s="13"/>
      <c r="Q27" s="12"/>
      <c r="R27" s="13"/>
    </row>
    <row r="28" spans="1:18" ht="12.75">
      <c r="A28" s="23">
        <f t="shared" si="3"/>
        <v>23</v>
      </c>
      <c r="B28" s="161" t="s">
        <v>123</v>
      </c>
      <c r="C28" s="79">
        <v>62320</v>
      </c>
      <c r="D28" s="79">
        <f t="shared" si="0"/>
        <v>1</v>
      </c>
      <c r="E28" s="79">
        <f t="shared" si="1"/>
        <v>31160</v>
      </c>
      <c r="F28" s="79"/>
      <c r="G28" s="163"/>
      <c r="H28" s="167">
        <v>1</v>
      </c>
      <c r="I28" s="3"/>
      <c r="J28" s="3"/>
      <c r="K28" s="3"/>
      <c r="L28" s="15"/>
      <c r="M28" s="3"/>
      <c r="N28" s="3"/>
      <c r="P28" s="13"/>
      <c r="Q28" s="12"/>
      <c r="R28" s="13"/>
    </row>
    <row r="29" spans="1:18" ht="12.75">
      <c r="A29" s="25">
        <f t="shared" si="3"/>
        <v>24</v>
      </c>
      <c r="B29" s="165" t="s">
        <v>112</v>
      </c>
      <c r="C29" s="80">
        <v>54843</v>
      </c>
      <c r="D29" s="80">
        <f t="shared" si="0"/>
        <v>1</v>
      </c>
      <c r="E29" s="80">
        <f t="shared" si="1"/>
        <v>27421</v>
      </c>
      <c r="F29" s="80"/>
      <c r="G29" s="166"/>
      <c r="H29" s="168">
        <v>1</v>
      </c>
      <c r="I29" s="3"/>
      <c r="J29" s="3"/>
      <c r="K29" s="3"/>
      <c r="L29" s="15"/>
      <c r="M29" s="3"/>
      <c r="N29" s="3"/>
      <c r="P29" s="13"/>
      <c r="Q29" s="12"/>
      <c r="R29" s="13"/>
    </row>
    <row r="30" spans="1:18" ht="12.75">
      <c r="A30" s="26"/>
      <c r="B30" s="28" t="s">
        <v>94</v>
      </c>
      <c r="C30" s="29">
        <f>SUM(C6:C29)</f>
        <v>8969878</v>
      </c>
      <c r="D30" s="29">
        <f>SUM(D6:D29)</f>
        <v>200</v>
      </c>
      <c r="E30" s="29"/>
      <c r="F30" s="29"/>
      <c r="G30" s="27"/>
      <c r="H30" s="30">
        <f>SUM(H6:H29)</f>
        <v>213</v>
      </c>
      <c r="I30" s="3"/>
      <c r="J30" s="3"/>
      <c r="L30" s="3"/>
      <c r="M30" s="3"/>
      <c r="N30" s="3"/>
      <c r="O30" s="3"/>
      <c r="R30" s="13"/>
    </row>
    <row r="31" spans="1:30" ht="12.75">
      <c r="A31" s="155"/>
      <c r="B31" s="155"/>
      <c r="C31" s="155"/>
      <c r="D31" s="155"/>
      <c r="H31" s="16"/>
      <c r="I31" s="16"/>
      <c r="J31" s="16"/>
      <c r="K31" s="16"/>
      <c r="L31" s="16"/>
      <c r="M31" s="16"/>
      <c r="O31" s="3"/>
      <c r="AB31" s="3"/>
      <c r="AC31" s="3"/>
      <c r="AD31" s="3"/>
    </row>
    <row r="32" spans="1:36" ht="12.75">
      <c r="A32" s="155"/>
      <c r="B32" s="156"/>
      <c r="C32" s="157"/>
      <c r="D32" s="79"/>
      <c r="E32" s="3"/>
      <c r="F32" s="15"/>
      <c r="G32" s="3"/>
      <c r="H32" s="3"/>
      <c r="I32" s="3"/>
      <c r="J32" s="3"/>
      <c r="K32" s="3"/>
      <c r="L32" s="3"/>
      <c r="M32" s="3"/>
      <c r="O32" s="3"/>
      <c r="AA32" s="15"/>
      <c r="AB32" s="3"/>
      <c r="AC32" s="3"/>
      <c r="AD32" s="15"/>
      <c r="AJ32" s="18"/>
    </row>
    <row r="33" spans="1:30" ht="12.75">
      <c r="A33" s="155"/>
      <c r="B33" s="155"/>
      <c r="C33" s="155"/>
      <c r="D33" s="155"/>
      <c r="O33" s="3"/>
      <c r="AB33" s="3"/>
      <c r="AD33" s="3"/>
    </row>
    <row r="34" spans="1:30" ht="12.75">
      <c r="A34" s="155"/>
      <c r="B34" s="155"/>
      <c r="C34" s="79"/>
      <c r="D34" s="79"/>
      <c r="E34" s="3"/>
      <c r="F34" s="3"/>
      <c r="G34" s="3"/>
      <c r="H34" s="3"/>
      <c r="I34" s="3"/>
      <c r="J34" s="3"/>
      <c r="K34" s="3"/>
      <c r="L34" s="3"/>
      <c r="M34" s="3"/>
      <c r="O34" s="3"/>
      <c r="AA34" s="3"/>
      <c r="AB34" s="3"/>
      <c r="AC34" s="3"/>
      <c r="AD34" s="3"/>
    </row>
    <row r="35" spans="1:4" ht="12.75">
      <c r="A35" s="155"/>
      <c r="B35" s="155"/>
      <c r="C35" s="155"/>
      <c r="D35" s="155"/>
    </row>
    <row r="36" spans="1:4" ht="12.75">
      <c r="A36" s="155"/>
      <c r="B36" s="156"/>
      <c r="C36" s="157"/>
      <c r="D36" s="79"/>
    </row>
    <row r="37" spans="1:4" ht="12.75">
      <c r="A37" s="155"/>
      <c r="B37" s="155"/>
      <c r="C37" s="155"/>
      <c r="D37" s="155"/>
    </row>
    <row r="38" spans="1:16" ht="12.75">
      <c r="A38" s="155"/>
      <c r="B38" s="155"/>
      <c r="C38" s="155"/>
      <c r="D38" s="155"/>
      <c r="P38" s="2"/>
    </row>
    <row r="39" spans="1:4" ht="12.75">
      <c r="A39" s="155"/>
      <c r="B39" s="155"/>
      <c r="C39" s="155"/>
      <c r="D39" s="155"/>
    </row>
    <row r="40" spans="1:16" ht="12.75">
      <c r="A40" s="155"/>
      <c r="B40" s="155"/>
      <c r="C40" s="155"/>
      <c r="D40" s="155"/>
      <c r="P40" s="2"/>
    </row>
    <row r="41" spans="1:4" ht="12.75">
      <c r="A41" s="155"/>
      <c r="B41" s="155"/>
      <c r="C41" s="155"/>
      <c r="D41" s="155"/>
    </row>
    <row r="42" spans="1:4" ht="12.75">
      <c r="A42" s="155"/>
      <c r="B42" s="155"/>
      <c r="C42" s="155"/>
      <c r="D42" s="155"/>
    </row>
    <row r="43" spans="1:4" ht="12.75">
      <c r="A43" s="155"/>
      <c r="B43" s="155"/>
      <c r="C43" s="155"/>
      <c r="D43" s="155"/>
    </row>
    <row r="44" spans="1:4" ht="12.75">
      <c r="A44" s="155"/>
      <c r="B44" s="155"/>
      <c r="C44" s="155"/>
      <c r="D44" s="155"/>
    </row>
    <row r="45" spans="1:4" ht="12.75">
      <c r="A45" s="155"/>
      <c r="B45" s="155"/>
      <c r="C45" s="155"/>
      <c r="D45" s="155"/>
    </row>
    <row r="52" spans="31:34" ht="12.75">
      <c r="AE52" s="184"/>
      <c r="AF52" s="184"/>
      <c r="AG52" s="20"/>
      <c r="AH52" s="20"/>
    </row>
  </sheetData>
  <mergeCells count="1">
    <mergeCell ref="AE52:AF52"/>
  </mergeCells>
  <conditionalFormatting sqref="A1:IV65536">
    <cfRule type="cellIs" priority="1" dxfId="0" operator="equal" stopIfTrue="1">
      <formula>"NA"</formula>
    </cfRule>
  </conditionalFormatting>
  <printOptions/>
  <pageMargins left="0.75" right="0.75" top="0.47" bottom="0.52" header="0.34" footer="0.31"/>
  <pageSetup horizontalDpi="600" verticalDpi="600" orientation="landscape" scale="75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90"/>
  <sheetViews>
    <sheetView showGridLines="0" zoomScale="125" zoomScaleNormal="125" workbookViewId="0" topLeftCell="A28">
      <selection activeCell="C26" sqref="C26"/>
    </sheetView>
  </sheetViews>
  <sheetFormatPr defaultColWidth="11.421875" defaultRowHeight="12.75"/>
  <cols>
    <col min="1" max="1" width="8.8515625" style="33" customWidth="1"/>
    <col min="2" max="2" width="16.28125" style="33" customWidth="1"/>
    <col min="3" max="3" width="16.421875" style="33" customWidth="1"/>
    <col min="4" max="4" width="14.00390625" style="33" customWidth="1"/>
    <col min="5" max="5" width="13.28125" style="33" bestFit="1" customWidth="1"/>
    <col min="6" max="6" width="14.421875" style="33" customWidth="1"/>
    <col min="7" max="7" width="15.28125" style="33" customWidth="1"/>
    <col min="8" max="11" width="13.28125" style="33" bestFit="1" customWidth="1"/>
    <col min="12" max="12" width="13.140625" style="33" customWidth="1"/>
    <col min="13" max="13" width="12.00390625" style="33" bestFit="1" customWidth="1"/>
    <col min="14" max="14" width="13.7109375" style="33" customWidth="1"/>
    <col min="15" max="15" width="12.00390625" style="33" bestFit="1" customWidth="1"/>
    <col min="16" max="16" width="12.421875" style="34" customWidth="1"/>
    <col min="17" max="20" width="12.00390625" style="33" bestFit="1" customWidth="1"/>
    <col min="21" max="24" width="10.8515625" style="33" customWidth="1"/>
    <col min="25" max="25" width="15.00390625" style="33" customWidth="1"/>
    <col min="26" max="26" width="8.00390625" style="33" customWidth="1"/>
    <col min="27" max="27" width="11.421875" style="33" bestFit="1" customWidth="1"/>
    <col min="28" max="28" width="13.28125" style="33" bestFit="1" customWidth="1"/>
    <col min="29" max="29" width="13.28125" style="33" customWidth="1"/>
    <col min="30" max="30" width="16.421875" style="33" bestFit="1" customWidth="1"/>
    <col min="31" max="31" width="14.421875" style="33" customWidth="1"/>
    <col min="32" max="34" width="14.8515625" style="33" customWidth="1"/>
    <col min="35" max="35" width="8.8515625" style="33" customWidth="1"/>
    <col min="36" max="36" width="19.140625" style="33" bestFit="1" customWidth="1"/>
    <col min="37" max="16384" width="8.8515625" style="33" customWidth="1"/>
  </cols>
  <sheetData>
    <row r="1" spans="1:5" ht="12">
      <c r="A1" s="31" t="s">
        <v>31</v>
      </c>
      <c r="B1" s="31" t="s">
        <v>32</v>
      </c>
      <c r="C1" s="31"/>
      <c r="D1" s="31"/>
      <c r="E1" s="32"/>
    </row>
    <row r="2" spans="1:7" s="37" customFormat="1" ht="20.25" customHeight="1">
      <c r="A2" s="35" t="s">
        <v>41</v>
      </c>
      <c r="B2" s="36"/>
      <c r="C2" s="36"/>
      <c r="D2" s="36"/>
      <c r="E2" s="36"/>
      <c r="F2" s="36"/>
      <c r="G2" s="36"/>
    </row>
    <row r="3" spans="3:22" ht="12">
      <c r="C3" s="38"/>
      <c r="D3" s="81"/>
      <c r="E3" s="38"/>
      <c r="F3" s="38"/>
      <c r="G3" s="38"/>
      <c r="H3" s="38"/>
      <c r="I3" s="38"/>
      <c r="J3" s="38"/>
      <c r="K3" s="38"/>
      <c r="L3" s="38"/>
      <c r="O3" s="82"/>
      <c r="P3" s="82"/>
      <c r="Q3" s="83"/>
      <c r="R3" s="83"/>
      <c r="S3" s="83"/>
      <c r="T3" s="83"/>
      <c r="U3" s="83"/>
      <c r="V3" s="83"/>
    </row>
    <row r="4" spans="1:22" ht="15">
      <c r="A4" s="70" t="s">
        <v>42</v>
      </c>
      <c r="B4" s="71"/>
      <c r="C4" s="44"/>
      <c r="D4" s="72"/>
      <c r="E4" s="72"/>
      <c r="F4" s="72"/>
      <c r="G4" s="73"/>
      <c r="H4" s="40"/>
      <c r="I4" s="40"/>
      <c r="J4" s="40"/>
      <c r="K4" s="40"/>
      <c r="L4" s="40"/>
      <c r="O4" s="82"/>
      <c r="P4" s="82"/>
      <c r="Q4" s="83"/>
      <c r="R4" s="83"/>
      <c r="S4" s="83"/>
      <c r="T4" s="83"/>
      <c r="U4" s="83"/>
      <c r="V4" s="83"/>
    </row>
    <row r="5" spans="1:22" ht="30" customHeight="1">
      <c r="A5" s="41"/>
      <c r="B5" s="42"/>
      <c r="C5" s="43" t="s">
        <v>33</v>
      </c>
      <c r="D5" s="44" t="s">
        <v>34</v>
      </c>
      <c r="E5" s="44" t="s">
        <v>35</v>
      </c>
      <c r="F5" s="43" t="s">
        <v>36</v>
      </c>
      <c r="G5" s="45" t="s">
        <v>37</v>
      </c>
      <c r="O5" s="82"/>
      <c r="P5" s="82"/>
      <c r="Q5" s="83"/>
      <c r="R5" s="83"/>
      <c r="S5" s="83"/>
      <c r="T5" s="83"/>
      <c r="U5" s="83"/>
      <c r="V5" s="83"/>
    </row>
    <row r="6" spans="1:24" ht="12">
      <c r="A6" s="99">
        <v>1</v>
      </c>
      <c r="B6" s="46" t="s">
        <v>116</v>
      </c>
      <c r="C6" s="84">
        <v>1648690</v>
      </c>
      <c r="D6" s="48">
        <f aca="true" t="shared" si="0" ref="D6:D43">C6/$C$44*299</f>
        <v>9.98470590427564</v>
      </c>
      <c r="E6" s="76">
        <f aca="true" t="shared" si="1" ref="E6:E43">INT(D6)</f>
        <v>9</v>
      </c>
      <c r="F6" s="49">
        <f>D6-E6</f>
        <v>0.9847059042756392</v>
      </c>
      <c r="G6" s="85">
        <f>E6+1</f>
        <v>10</v>
      </c>
      <c r="H6" s="34"/>
      <c r="I6" s="34"/>
      <c r="J6" s="34"/>
      <c r="K6" s="34"/>
      <c r="L6" s="34"/>
      <c r="M6" s="86"/>
      <c r="O6" s="34"/>
      <c r="Q6" s="34"/>
      <c r="R6" s="87"/>
      <c r="S6" s="34"/>
      <c r="T6" s="34"/>
      <c r="V6" s="86"/>
      <c r="W6" s="88"/>
      <c r="X6" s="86"/>
    </row>
    <row r="7" spans="1:24" ht="12">
      <c r="A7" s="100">
        <f>A6+1</f>
        <v>2</v>
      </c>
      <c r="B7" s="51" t="s">
        <v>113</v>
      </c>
      <c r="C7" s="89">
        <v>1978301</v>
      </c>
      <c r="D7" s="53">
        <f t="shared" si="0"/>
        <v>11.980877954700036</v>
      </c>
      <c r="E7" s="77">
        <f t="shared" si="1"/>
        <v>11</v>
      </c>
      <c r="F7" s="54">
        <f aca="true" t="shared" si="2" ref="F7:F43">D7-E7</f>
        <v>0.9808779547000359</v>
      </c>
      <c r="G7" s="90">
        <f aca="true" t="shared" si="3" ref="G7:G26">E7+1</f>
        <v>12</v>
      </c>
      <c r="H7" s="34"/>
      <c r="I7" s="34"/>
      <c r="J7" s="34"/>
      <c r="K7" s="34"/>
      <c r="L7" s="34"/>
      <c r="M7" s="86"/>
      <c r="O7" s="34"/>
      <c r="Q7" s="34"/>
      <c r="R7" s="87"/>
      <c r="S7" s="34"/>
      <c r="T7" s="34"/>
      <c r="V7" s="86"/>
      <c r="W7" s="88"/>
      <c r="X7" s="86"/>
    </row>
    <row r="8" spans="1:24" ht="12">
      <c r="A8" s="100">
        <f aca="true" t="shared" si="4" ref="A8:A43">A7+1</f>
        <v>3</v>
      </c>
      <c r="B8" s="51" t="s">
        <v>17</v>
      </c>
      <c r="C8" s="89">
        <v>1315497</v>
      </c>
      <c r="D8" s="53">
        <f t="shared" si="0"/>
        <v>7.966840742017535</v>
      </c>
      <c r="E8" s="77">
        <f t="shared" si="1"/>
        <v>7</v>
      </c>
      <c r="F8" s="54">
        <f t="shared" si="2"/>
        <v>0.9668407420175349</v>
      </c>
      <c r="G8" s="90">
        <f t="shared" si="3"/>
        <v>8</v>
      </c>
      <c r="H8" s="34"/>
      <c r="I8" s="34"/>
      <c r="J8" s="34"/>
      <c r="K8" s="34"/>
      <c r="L8" s="34"/>
      <c r="M8" s="86"/>
      <c r="O8" s="34"/>
      <c r="Q8" s="34"/>
      <c r="R8" s="87"/>
      <c r="S8" s="34"/>
      <c r="T8" s="34"/>
      <c r="V8" s="86"/>
      <c r="W8" s="88"/>
      <c r="X8" s="86"/>
    </row>
    <row r="9" spans="1:24" ht="12">
      <c r="A9" s="100">
        <f t="shared" si="4"/>
        <v>4</v>
      </c>
      <c r="B9" s="51" t="s">
        <v>6</v>
      </c>
      <c r="C9" s="89">
        <v>4282891</v>
      </c>
      <c r="D9" s="53">
        <f t="shared" si="0"/>
        <v>25.937809445722962</v>
      </c>
      <c r="E9" s="77">
        <f t="shared" si="1"/>
        <v>25</v>
      </c>
      <c r="F9" s="54">
        <f t="shared" si="2"/>
        <v>0.9378094457229622</v>
      </c>
      <c r="G9" s="90">
        <f t="shared" si="3"/>
        <v>26</v>
      </c>
      <c r="H9" s="34"/>
      <c r="I9" s="34"/>
      <c r="J9" s="34"/>
      <c r="K9" s="34"/>
      <c r="L9" s="34"/>
      <c r="M9" s="86"/>
      <c r="O9" s="34"/>
      <c r="Q9" s="34"/>
      <c r="R9" s="87"/>
      <c r="S9" s="34"/>
      <c r="T9" s="34"/>
      <c r="V9" s="86"/>
      <c r="W9" s="88"/>
      <c r="X9" s="86"/>
    </row>
    <row r="10" spans="1:24" ht="12">
      <c r="A10" s="100">
        <f t="shared" si="4"/>
        <v>5</v>
      </c>
      <c r="B10" s="51" t="s">
        <v>118</v>
      </c>
      <c r="C10" s="89">
        <v>648936</v>
      </c>
      <c r="D10" s="53">
        <f t="shared" si="0"/>
        <v>3.9300505921046502</v>
      </c>
      <c r="E10" s="77">
        <f t="shared" si="1"/>
        <v>3</v>
      </c>
      <c r="F10" s="54">
        <f t="shared" si="2"/>
        <v>0.9300505921046502</v>
      </c>
      <c r="G10" s="90">
        <f t="shared" si="3"/>
        <v>4</v>
      </c>
      <c r="H10" s="34"/>
      <c r="I10" s="34"/>
      <c r="J10" s="34"/>
      <c r="K10" s="34"/>
      <c r="L10" s="34"/>
      <c r="M10" s="86"/>
      <c r="O10" s="34"/>
      <c r="Q10" s="34"/>
      <c r="R10" s="87"/>
      <c r="S10" s="34"/>
      <c r="T10" s="34"/>
      <c r="V10" s="86"/>
      <c r="W10" s="88"/>
      <c r="X10" s="86"/>
    </row>
    <row r="11" spans="1:24" ht="12">
      <c r="A11" s="100">
        <f t="shared" si="4"/>
        <v>6</v>
      </c>
      <c r="B11" s="51" t="s">
        <v>121</v>
      </c>
      <c r="C11" s="89">
        <v>1636937</v>
      </c>
      <c r="D11" s="53">
        <f t="shared" si="0"/>
        <v>9.913528030634778</v>
      </c>
      <c r="E11" s="77">
        <f t="shared" si="1"/>
        <v>9</v>
      </c>
      <c r="F11" s="54">
        <f t="shared" si="2"/>
        <v>0.9135280306347777</v>
      </c>
      <c r="G11" s="90">
        <f t="shared" si="3"/>
        <v>10</v>
      </c>
      <c r="H11" s="34"/>
      <c r="I11" s="34"/>
      <c r="J11" s="34"/>
      <c r="K11" s="34"/>
      <c r="L11" s="34"/>
      <c r="M11" s="86"/>
      <c r="O11" s="34"/>
      <c r="Q11" s="34"/>
      <c r="R11" s="87"/>
      <c r="S11" s="34"/>
      <c r="T11" s="34"/>
      <c r="V11" s="86"/>
      <c r="W11" s="88"/>
      <c r="X11" s="86"/>
    </row>
    <row r="12" spans="1:24" ht="12">
      <c r="A12" s="100">
        <f t="shared" si="4"/>
        <v>7</v>
      </c>
      <c r="B12" s="51" t="s">
        <v>107</v>
      </c>
      <c r="C12" s="89">
        <v>146608</v>
      </c>
      <c r="D12" s="53">
        <f t="shared" si="0"/>
        <v>0.8878793243205471</v>
      </c>
      <c r="E12" s="77">
        <f t="shared" si="1"/>
        <v>0</v>
      </c>
      <c r="F12" s="54">
        <f t="shared" si="2"/>
        <v>0.8878793243205471</v>
      </c>
      <c r="G12" s="90">
        <f t="shared" si="3"/>
        <v>1</v>
      </c>
      <c r="H12" s="34"/>
      <c r="I12" s="34"/>
      <c r="J12" s="34"/>
      <c r="K12" s="34"/>
      <c r="L12" s="34"/>
      <c r="M12" s="86"/>
      <c r="O12" s="34"/>
      <c r="Q12" s="34"/>
      <c r="R12" s="87"/>
      <c r="S12" s="34"/>
      <c r="T12" s="34"/>
      <c r="V12" s="86"/>
      <c r="W12" s="88"/>
      <c r="X12" s="86"/>
    </row>
    <row r="13" spans="1:24" ht="12">
      <c r="A13" s="100">
        <f t="shared" si="4"/>
        <v>8</v>
      </c>
      <c r="B13" s="51" t="s">
        <v>103</v>
      </c>
      <c r="C13" s="89">
        <v>802525</v>
      </c>
      <c r="D13" s="53">
        <f t="shared" si="0"/>
        <v>4.860207865534944</v>
      </c>
      <c r="E13" s="77">
        <f t="shared" si="1"/>
        <v>4</v>
      </c>
      <c r="F13" s="54">
        <f t="shared" si="2"/>
        <v>0.8602078655349441</v>
      </c>
      <c r="G13" s="90">
        <f t="shared" si="3"/>
        <v>5</v>
      </c>
      <c r="H13" s="34"/>
      <c r="I13" s="34"/>
      <c r="J13" s="34"/>
      <c r="K13" s="34"/>
      <c r="L13" s="34"/>
      <c r="M13" s="86"/>
      <c r="O13" s="34"/>
      <c r="Q13" s="34"/>
      <c r="R13" s="87"/>
      <c r="S13" s="34"/>
      <c r="T13" s="34"/>
      <c r="V13" s="86"/>
      <c r="W13" s="88"/>
      <c r="X13" s="86"/>
    </row>
    <row r="14" spans="1:24" ht="12">
      <c r="A14" s="100">
        <f t="shared" si="4"/>
        <v>9</v>
      </c>
      <c r="B14" s="51" t="s">
        <v>123</v>
      </c>
      <c r="C14" s="89">
        <v>1131597</v>
      </c>
      <c r="D14" s="53">
        <f t="shared" si="0"/>
        <v>6.853115653737573</v>
      </c>
      <c r="E14" s="77">
        <f t="shared" si="1"/>
        <v>6</v>
      </c>
      <c r="F14" s="54">
        <f t="shared" si="2"/>
        <v>0.8531156537375733</v>
      </c>
      <c r="G14" s="90">
        <f t="shared" si="3"/>
        <v>7</v>
      </c>
      <c r="H14" s="34"/>
      <c r="I14" s="34"/>
      <c r="J14" s="34"/>
      <c r="K14" s="34"/>
      <c r="L14" s="34"/>
      <c r="M14" s="86"/>
      <c r="O14" s="34"/>
      <c r="Q14" s="34"/>
      <c r="R14" s="87"/>
      <c r="S14" s="34"/>
      <c r="T14" s="34"/>
      <c r="V14" s="86"/>
      <c r="W14" s="88"/>
      <c r="X14" s="86"/>
    </row>
    <row r="15" spans="1:24" ht="12">
      <c r="A15" s="100">
        <f t="shared" si="4"/>
        <v>10</v>
      </c>
      <c r="B15" s="51" t="s">
        <v>129</v>
      </c>
      <c r="C15" s="89">
        <v>1131116</v>
      </c>
      <c r="D15" s="53">
        <f t="shared" si="0"/>
        <v>6.850202647932991</v>
      </c>
      <c r="E15" s="77">
        <f t="shared" si="1"/>
        <v>6</v>
      </c>
      <c r="F15" s="54">
        <f t="shared" si="2"/>
        <v>0.8502026479329912</v>
      </c>
      <c r="G15" s="90">
        <f t="shared" si="3"/>
        <v>7</v>
      </c>
      <c r="H15" s="34"/>
      <c r="I15" s="34"/>
      <c r="J15" s="34"/>
      <c r="K15" s="34"/>
      <c r="L15" s="34"/>
      <c r="M15" s="86"/>
      <c r="O15" s="34"/>
      <c r="Q15" s="34"/>
      <c r="R15" s="87"/>
      <c r="S15" s="34"/>
      <c r="T15" s="34"/>
      <c r="V15" s="86"/>
      <c r="W15" s="88"/>
      <c r="X15" s="86"/>
    </row>
    <row r="16" spans="1:24" ht="12">
      <c r="A16" s="100">
        <f t="shared" si="4"/>
        <v>11</v>
      </c>
      <c r="B16" s="51" t="s">
        <v>114</v>
      </c>
      <c r="C16" s="89">
        <v>1624615</v>
      </c>
      <c r="D16" s="53">
        <f t="shared" si="0"/>
        <v>9.838904210418434</v>
      </c>
      <c r="E16" s="77">
        <f t="shared" si="1"/>
        <v>9</v>
      </c>
      <c r="F16" s="54">
        <f t="shared" si="2"/>
        <v>0.8389042104184341</v>
      </c>
      <c r="G16" s="90">
        <f t="shared" si="3"/>
        <v>10</v>
      </c>
      <c r="H16" s="34"/>
      <c r="I16" s="34"/>
      <c r="J16" s="34"/>
      <c r="K16" s="34"/>
      <c r="L16" s="34"/>
      <c r="M16" s="86"/>
      <c r="O16" s="34"/>
      <c r="Q16" s="34"/>
      <c r="R16" s="87"/>
      <c r="S16" s="34"/>
      <c r="T16" s="34"/>
      <c r="V16" s="86"/>
      <c r="W16" s="88"/>
      <c r="X16" s="86"/>
    </row>
    <row r="17" spans="1:24" ht="12">
      <c r="A17" s="100">
        <f t="shared" si="4"/>
        <v>12</v>
      </c>
      <c r="B17" s="51" t="s">
        <v>120</v>
      </c>
      <c r="C17" s="89">
        <v>1783085</v>
      </c>
      <c r="D17" s="53">
        <f t="shared" si="0"/>
        <v>10.798621528198344</v>
      </c>
      <c r="E17" s="77">
        <f t="shared" si="1"/>
        <v>10</v>
      </c>
      <c r="F17" s="54">
        <f t="shared" si="2"/>
        <v>0.7986215281983444</v>
      </c>
      <c r="G17" s="90">
        <f t="shared" si="3"/>
        <v>11</v>
      </c>
      <c r="H17" s="34"/>
      <c r="I17" s="34"/>
      <c r="J17" s="34"/>
      <c r="K17" s="34"/>
      <c r="L17" s="34"/>
      <c r="M17" s="86"/>
      <c r="O17" s="34"/>
      <c r="Q17" s="34"/>
      <c r="R17" s="87"/>
      <c r="S17" s="34"/>
      <c r="T17" s="34"/>
      <c r="V17" s="86"/>
      <c r="W17" s="88"/>
      <c r="X17" s="86"/>
    </row>
    <row r="18" spans="1:24" ht="12">
      <c r="A18" s="100">
        <f t="shared" si="4"/>
        <v>13</v>
      </c>
      <c r="B18" s="51" t="s">
        <v>0</v>
      </c>
      <c r="C18" s="89">
        <v>5082871</v>
      </c>
      <c r="D18" s="53">
        <f t="shared" si="0"/>
        <v>30.782604421917654</v>
      </c>
      <c r="E18" s="77">
        <f t="shared" si="1"/>
        <v>30</v>
      </c>
      <c r="F18" s="54">
        <f t="shared" si="2"/>
        <v>0.7826044219176538</v>
      </c>
      <c r="G18" s="90">
        <f t="shared" si="3"/>
        <v>31</v>
      </c>
      <c r="H18" s="34"/>
      <c r="I18" s="34"/>
      <c r="J18" s="34"/>
      <c r="K18" s="34"/>
      <c r="L18" s="34"/>
      <c r="M18" s="86"/>
      <c r="O18" s="34"/>
      <c r="Q18" s="34"/>
      <c r="R18" s="87"/>
      <c r="S18" s="34"/>
      <c r="T18" s="34"/>
      <c r="V18" s="86"/>
      <c r="W18" s="88"/>
      <c r="X18" s="86"/>
    </row>
    <row r="19" spans="1:24" ht="12">
      <c r="A19" s="100">
        <f t="shared" si="4"/>
        <v>14</v>
      </c>
      <c r="B19" s="51" t="s">
        <v>106</v>
      </c>
      <c r="C19" s="89">
        <v>622700</v>
      </c>
      <c r="D19" s="53">
        <f t="shared" si="0"/>
        <v>3.7711615686347586</v>
      </c>
      <c r="E19" s="77">
        <f t="shared" si="1"/>
        <v>3</v>
      </c>
      <c r="F19" s="54">
        <f t="shared" si="2"/>
        <v>0.7711615686347586</v>
      </c>
      <c r="G19" s="90">
        <f t="shared" si="3"/>
        <v>4</v>
      </c>
      <c r="H19" s="34"/>
      <c r="I19" s="34"/>
      <c r="J19" s="34"/>
      <c r="K19" s="34"/>
      <c r="L19" s="34"/>
      <c r="M19" s="86"/>
      <c r="O19" s="34"/>
      <c r="Q19" s="34"/>
      <c r="R19" s="87"/>
      <c r="S19" s="34"/>
      <c r="T19" s="34"/>
      <c r="V19" s="86"/>
      <c r="W19" s="88"/>
      <c r="X19" s="86"/>
    </row>
    <row r="20" spans="1:24" ht="12">
      <c r="A20" s="100">
        <f t="shared" si="4"/>
        <v>15</v>
      </c>
      <c r="B20" s="51" t="s">
        <v>16</v>
      </c>
      <c r="C20" s="89">
        <v>618457</v>
      </c>
      <c r="D20" s="53">
        <f t="shared" si="0"/>
        <v>3.7454653448741717</v>
      </c>
      <c r="E20" s="77">
        <f t="shared" si="1"/>
        <v>3</v>
      </c>
      <c r="F20" s="54">
        <f t="shared" si="2"/>
        <v>0.7454653448741717</v>
      </c>
      <c r="G20" s="90">
        <f t="shared" si="3"/>
        <v>4</v>
      </c>
      <c r="H20" s="34"/>
      <c r="I20" s="34"/>
      <c r="J20" s="34"/>
      <c r="K20" s="34"/>
      <c r="L20" s="34"/>
      <c r="M20" s="86"/>
      <c r="O20" s="34"/>
      <c r="Q20" s="34"/>
      <c r="R20" s="87"/>
      <c r="S20" s="34"/>
      <c r="T20" s="34"/>
      <c r="V20" s="86"/>
      <c r="W20" s="88"/>
      <c r="X20" s="86"/>
    </row>
    <row r="21" spans="1:24" ht="12">
      <c r="A21" s="100">
        <f t="shared" si="4"/>
        <v>16</v>
      </c>
      <c r="B21" s="51" t="s">
        <v>126</v>
      </c>
      <c r="C21" s="89">
        <v>452402</v>
      </c>
      <c r="D21" s="53">
        <f t="shared" si="0"/>
        <v>2.739812166329697</v>
      </c>
      <c r="E21" s="77">
        <f t="shared" si="1"/>
        <v>2</v>
      </c>
      <c r="F21" s="54">
        <f t="shared" si="2"/>
        <v>0.7398121663296968</v>
      </c>
      <c r="G21" s="90">
        <f t="shared" si="3"/>
        <v>3</v>
      </c>
      <c r="H21" s="34"/>
      <c r="I21" s="34"/>
      <c r="J21" s="34"/>
      <c r="K21" s="34"/>
      <c r="L21" s="34"/>
      <c r="M21" s="86"/>
      <c r="O21" s="34"/>
      <c r="Q21" s="34"/>
      <c r="R21" s="87"/>
      <c r="S21" s="34"/>
      <c r="T21" s="34"/>
      <c r="V21" s="86"/>
      <c r="W21" s="88"/>
      <c r="X21" s="86"/>
    </row>
    <row r="22" spans="1:24" ht="12">
      <c r="A22" s="100">
        <f t="shared" si="4"/>
        <v>17</v>
      </c>
      <c r="B22" s="51" t="s">
        <v>122</v>
      </c>
      <c r="C22" s="89">
        <v>780773</v>
      </c>
      <c r="D22" s="53">
        <f t="shared" si="0"/>
        <v>4.728474596800492</v>
      </c>
      <c r="E22" s="77">
        <f t="shared" si="1"/>
        <v>4</v>
      </c>
      <c r="F22" s="54">
        <f t="shared" si="2"/>
        <v>0.728474596800492</v>
      </c>
      <c r="G22" s="90">
        <f t="shared" si="3"/>
        <v>5</v>
      </c>
      <c r="H22" s="34"/>
      <c r="I22" s="34"/>
      <c r="J22" s="34"/>
      <c r="K22" s="34"/>
      <c r="L22" s="34"/>
      <c r="M22" s="86"/>
      <c r="O22" s="34"/>
      <c r="Q22" s="34"/>
      <c r="R22" s="87"/>
      <c r="S22" s="34"/>
      <c r="T22" s="34"/>
      <c r="V22" s="86"/>
      <c r="W22" s="88"/>
      <c r="X22" s="86"/>
    </row>
    <row r="23" spans="1:24" ht="12">
      <c r="A23" s="100">
        <f t="shared" si="4"/>
        <v>18</v>
      </c>
      <c r="B23" s="51" t="s">
        <v>117</v>
      </c>
      <c r="C23" s="89">
        <v>939946</v>
      </c>
      <c r="D23" s="53">
        <f t="shared" si="0"/>
        <v>5.692449384602484</v>
      </c>
      <c r="E23" s="77">
        <f t="shared" si="1"/>
        <v>5</v>
      </c>
      <c r="F23" s="54">
        <f t="shared" si="2"/>
        <v>0.692449384602484</v>
      </c>
      <c r="G23" s="90">
        <f t="shared" si="3"/>
        <v>6</v>
      </c>
      <c r="H23" s="34"/>
      <c r="I23" s="34"/>
      <c r="J23" s="34"/>
      <c r="K23" s="34"/>
      <c r="L23" s="34"/>
      <c r="M23" s="86"/>
      <c r="O23" s="34"/>
      <c r="Q23" s="34"/>
      <c r="R23" s="87"/>
      <c r="S23" s="34"/>
      <c r="T23" s="34"/>
      <c r="V23" s="86"/>
      <c r="W23" s="88"/>
      <c r="X23" s="86"/>
    </row>
    <row r="24" spans="1:24" ht="12">
      <c r="A24" s="100">
        <f t="shared" si="4"/>
        <v>19</v>
      </c>
      <c r="B24" s="51" t="s">
        <v>7</v>
      </c>
      <c r="C24" s="89">
        <v>276531</v>
      </c>
      <c r="D24" s="53">
        <f t="shared" si="0"/>
        <v>1.6747118672492989</v>
      </c>
      <c r="E24" s="77">
        <f t="shared" si="1"/>
        <v>1</v>
      </c>
      <c r="F24" s="54">
        <f t="shared" si="2"/>
        <v>0.6747118672492989</v>
      </c>
      <c r="G24" s="90">
        <f t="shared" si="3"/>
        <v>2</v>
      </c>
      <c r="H24" s="34"/>
      <c r="I24" s="34"/>
      <c r="J24" s="34"/>
      <c r="K24" s="34"/>
      <c r="L24" s="34"/>
      <c r="M24" s="86"/>
      <c r="O24" s="34"/>
      <c r="Q24" s="34"/>
      <c r="R24" s="87"/>
      <c r="S24" s="34"/>
      <c r="T24" s="34"/>
      <c r="V24" s="86"/>
      <c r="W24" s="88"/>
      <c r="X24" s="86"/>
    </row>
    <row r="25" spans="1:24" ht="12">
      <c r="A25" s="100">
        <f t="shared" si="4"/>
        <v>20</v>
      </c>
      <c r="B25" s="51" t="s">
        <v>119</v>
      </c>
      <c r="C25" s="89">
        <v>934943</v>
      </c>
      <c r="D25" s="53">
        <f t="shared" si="0"/>
        <v>5.662150490547756</v>
      </c>
      <c r="E25" s="77">
        <f t="shared" si="1"/>
        <v>5</v>
      </c>
      <c r="F25" s="54">
        <f t="shared" si="2"/>
        <v>0.6621504905477558</v>
      </c>
      <c r="G25" s="90">
        <f t="shared" si="3"/>
        <v>6</v>
      </c>
      <c r="H25" s="34"/>
      <c r="I25" s="34"/>
      <c r="J25" s="34"/>
      <c r="K25" s="34"/>
      <c r="L25" s="34"/>
      <c r="M25" s="86"/>
      <c r="O25" s="34"/>
      <c r="Q25" s="34"/>
      <c r="R25" s="87"/>
      <c r="S25" s="34"/>
      <c r="T25" s="34"/>
      <c r="V25" s="86"/>
      <c r="W25" s="88"/>
      <c r="X25" s="86"/>
    </row>
    <row r="26" spans="1:24" ht="12">
      <c r="A26" s="100">
        <f t="shared" si="4"/>
        <v>21</v>
      </c>
      <c r="B26" s="51" t="s">
        <v>99</v>
      </c>
      <c r="C26" s="89">
        <v>1262505</v>
      </c>
      <c r="D26" s="53">
        <f>C26/$C$44*299</f>
        <v>7.645913499613338</v>
      </c>
      <c r="E26" s="77">
        <f t="shared" si="1"/>
        <v>7</v>
      </c>
      <c r="F26" s="54">
        <f t="shared" si="2"/>
        <v>0.6459134996133384</v>
      </c>
      <c r="G26" s="90">
        <f t="shared" si="3"/>
        <v>8</v>
      </c>
      <c r="H26" s="34"/>
      <c r="I26" s="34"/>
      <c r="J26" s="34"/>
      <c r="K26" s="34"/>
      <c r="L26" s="34"/>
      <c r="M26" s="86"/>
      <c r="O26" s="34"/>
      <c r="Q26" s="34"/>
      <c r="R26" s="87"/>
      <c r="S26" s="34"/>
      <c r="T26" s="34"/>
      <c r="V26" s="86"/>
      <c r="W26" s="88"/>
      <c r="X26" s="86"/>
    </row>
    <row r="27" spans="1:24" ht="12">
      <c r="A27" s="107">
        <f t="shared" si="4"/>
        <v>22</v>
      </c>
      <c r="B27" s="51" t="s">
        <v>112</v>
      </c>
      <c r="C27" s="89">
        <v>3077871</v>
      </c>
      <c r="D27" s="53">
        <f t="shared" si="0"/>
        <v>18.640033448555375</v>
      </c>
      <c r="E27" s="63">
        <f t="shared" si="1"/>
        <v>18</v>
      </c>
      <c r="F27" s="54">
        <f t="shared" si="2"/>
        <v>0.6400334485553749</v>
      </c>
      <c r="G27" s="105">
        <f>E27</f>
        <v>18</v>
      </c>
      <c r="H27" s="34"/>
      <c r="I27" s="34"/>
      <c r="J27" s="34"/>
      <c r="K27" s="34"/>
      <c r="L27" s="34"/>
      <c r="M27" s="86"/>
      <c r="O27" s="34"/>
      <c r="Q27" s="34"/>
      <c r="R27" s="87"/>
      <c r="S27" s="34"/>
      <c r="T27" s="34"/>
      <c r="V27" s="86"/>
      <c r="W27" s="88"/>
      <c r="X27" s="86"/>
    </row>
    <row r="28" spans="1:24" ht="12">
      <c r="A28" s="50">
        <f t="shared" si="4"/>
        <v>23</v>
      </c>
      <c r="B28" s="51" t="s">
        <v>11</v>
      </c>
      <c r="C28" s="89">
        <v>1591749</v>
      </c>
      <c r="D28" s="53">
        <f t="shared" si="0"/>
        <v>9.639862944777272</v>
      </c>
      <c r="E28" s="63">
        <f t="shared" si="1"/>
        <v>9</v>
      </c>
      <c r="F28" s="54">
        <f t="shared" si="2"/>
        <v>0.6398629447772723</v>
      </c>
      <c r="G28" s="91">
        <f aca="true" t="shared" si="5" ref="G28:G43">E28</f>
        <v>9</v>
      </c>
      <c r="H28" s="34"/>
      <c r="I28" s="34"/>
      <c r="J28" s="34"/>
      <c r="K28" s="34"/>
      <c r="L28" s="34"/>
      <c r="M28" s="86"/>
      <c r="O28" s="34"/>
      <c r="Q28" s="34"/>
      <c r="R28" s="87"/>
      <c r="S28" s="34"/>
      <c r="T28" s="34"/>
      <c r="V28" s="86"/>
      <c r="W28" s="88"/>
      <c r="X28" s="86"/>
    </row>
    <row r="29" spans="1:24" ht="12">
      <c r="A29" s="50">
        <f t="shared" si="4"/>
        <v>24</v>
      </c>
      <c r="B29" s="51" t="s">
        <v>108</v>
      </c>
      <c r="C29" s="89">
        <v>269493</v>
      </c>
      <c r="D29" s="53">
        <f t="shared" si="0"/>
        <v>1.6320887178674917</v>
      </c>
      <c r="E29" s="63">
        <f t="shared" si="1"/>
        <v>1</v>
      </c>
      <c r="F29" s="54">
        <f t="shared" si="2"/>
        <v>0.6320887178674917</v>
      </c>
      <c r="G29" s="91">
        <f t="shared" si="5"/>
        <v>1</v>
      </c>
      <c r="H29" s="34"/>
      <c r="I29" s="34"/>
      <c r="J29" s="34"/>
      <c r="K29" s="34"/>
      <c r="L29" s="34"/>
      <c r="M29" s="86"/>
      <c r="O29" s="34"/>
      <c r="Q29" s="34"/>
      <c r="R29" s="87"/>
      <c r="S29" s="34"/>
      <c r="T29" s="34"/>
      <c r="V29" s="86"/>
      <c r="W29" s="88"/>
      <c r="X29" s="86"/>
    </row>
    <row r="30" spans="1:24" ht="12">
      <c r="A30" s="50">
        <f t="shared" si="4"/>
        <v>25</v>
      </c>
      <c r="B30" s="51" t="s">
        <v>1</v>
      </c>
      <c r="C30" s="89">
        <v>1399750</v>
      </c>
      <c r="D30" s="53">
        <f t="shared" si="0"/>
        <v>8.477089137139076</v>
      </c>
      <c r="E30" s="63">
        <f t="shared" si="1"/>
        <v>8</v>
      </c>
      <c r="F30" s="54">
        <f t="shared" si="2"/>
        <v>0.4770891371390764</v>
      </c>
      <c r="G30" s="91">
        <f t="shared" si="5"/>
        <v>8</v>
      </c>
      <c r="H30" s="34"/>
      <c r="I30" s="34"/>
      <c r="J30" s="34"/>
      <c r="K30" s="34"/>
      <c r="L30" s="34"/>
      <c r="M30" s="86"/>
      <c r="O30" s="34"/>
      <c r="Q30" s="34"/>
      <c r="R30" s="87"/>
      <c r="S30" s="34"/>
      <c r="T30" s="34"/>
      <c r="V30" s="86"/>
      <c r="W30" s="88"/>
      <c r="X30" s="86"/>
    </row>
    <row r="31" spans="1:24" ht="12">
      <c r="A31" s="50">
        <f t="shared" si="4"/>
        <v>26</v>
      </c>
      <c r="B31" s="51" t="s">
        <v>127</v>
      </c>
      <c r="C31" s="89">
        <v>62266</v>
      </c>
      <c r="D31" s="53">
        <f t="shared" si="0"/>
        <v>0.3770919322829803</v>
      </c>
      <c r="E31" s="63">
        <v>1</v>
      </c>
      <c r="F31" s="54">
        <f t="shared" si="2"/>
        <v>-0.6229080677170197</v>
      </c>
      <c r="G31" s="91">
        <f t="shared" si="5"/>
        <v>1</v>
      </c>
      <c r="H31" s="34"/>
      <c r="I31" s="34"/>
      <c r="J31" s="34"/>
      <c r="K31" s="34"/>
      <c r="L31" s="34"/>
      <c r="M31" s="86"/>
      <c r="O31" s="34"/>
      <c r="Q31" s="34"/>
      <c r="R31" s="87"/>
      <c r="S31" s="34"/>
      <c r="T31" s="34"/>
      <c r="V31" s="86"/>
      <c r="W31" s="88"/>
      <c r="X31" s="86"/>
    </row>
    <row r="32" spans="1:24" ht="12">
      <c r="A32" s="50">
        <f t="shared" si="4"/>
        <v>27</v>
      </c>
      <c r="B32" s="51" t="s">
        <v>3</v>
      </c>
      <c r="C32" s="89">
        <v>3198062</v>
      </c>
      <c r="D32" s="53">
        <f t="shared" si="0"/>
        <v>19.36792758713861</v>
      </c>
      <c r="E32" s="63">
        <f t="shared" si="1"/>
        <v>19</v>
      </c>
      <c r="F32" s="54">
        <f t="shared" si="2"/>
        <v>0.3679275871386096</v>
      </c>
      <c r="G32" s="91">
        <f t="shared" si="5"/>
        <v>19</v>
      </c>
      <c r="H32" s="34"/>
      <c r="I32" s="34"/>
      <c r="J32" s="34"/>
      <c r="K32" s="34"/>
      <c r="L32" s="34"/>
      <c r="M32" s="86"/>
      <c r="O32" s="34"/>
      <c r="Q32" s="34"/>
      <c r="R32" s="87"/>
      <c r="S32" s="34"/>
      <c r="T32" s="34"/>
      <c r="V32" s="86"/>
      <c r="W32" s="88"/>
      <c r="X32" s="86"/>
    </row>
    <row r="33" spans="1:24" ht="12">
      <c r="A33" s="50">
        <f t="shared" si="4"/>
        <v>28</v>
      </c>
      <c r="B33" s="51" t="s">
        <v>10</v>
      </c>
      <c r="C33" s="89">
        <v>1542359</v>
      </c>
      <c r="D33" s="53">
        <f t="shared" si="0"/>
        <v>9.340749937109262</v>
      </c>
      <c r="E33" s="63">
        <f t="shared" si="1"/>
        <v>9</v>
      </c>
      <c r="F33" s="54">
        <f t="shared" si="2"/>
        <v>0.34074993710926194</v>
      </c>
      <c r="G33" s="91">
        <f t="shared" si="5"/>
        <v>9</v>
      </c>
      <c r="H33" s="34"/>
      <c r="I33" s="34"/>
      <c r="J33" s="34"/>
      <c r="K33" s="34"/>
      <c r="L33" s="34"/>
      <c r="M33" s="86"/>
      <c r="O33" s="34"/>
      <c r="Q33" s="34"/>
      <c r="R33" s="87"/>
      <c r="S33" s="34"/>
      <c r="T33" s="34"/>
      <c r="V33" s="86"/>
      <c r="W33" s="88"/>
      <c r="X33" s="86"/>
    </row>
    <row r="34" spans="1:24" ht="12">
      <c r="A34" s="50">
        <f t="shared" si="4"/>
        <v>29</v>
      </c>
      <c r="B34" s="51" t="s">
        <v>109</v>
      </c>
      <c r="C34" s="89">
        <v>1542180</v>
      </c>
      <c r="D34" s="53">
        <f t="shared" si="0"/>
        <v>9.339665887132089</v>
      </c>
      <c r="E34" s="63">
        <f t="shared" si="1"/>
        <v>9</v>
      </c>
      <c r="F34" s="54">
        <f t="shared" si="2"/>
        <v>0.3396658871320888</v>
      </c>
      <c r="G34" s="91">
        <f t="shared" si="5"/>
        <v>9</v>
      </c>
      <c r="H34" s="34"/>
      <c r="I34" s="34"/>
      <c r="J34" s="34"/>
      <c r="K34" s="34"/>
      <c r="L34" s="34"/>
      <c r="M34" s="86"/>
      <c r="O34" s="34"/>
      <c r="Q34" s="34"/>
      <c r="R34" s="87"/>
      <c r="S34" s="34"/>
      <c r="T34" s="34"/>
      <c r="V34" s="86"/>
      <c r="W34" s="88"/>
      <c r="X34" s="86"/>
    </row>
    <row r="35" spans="1:24" ht="12">
      <c r="A35" s="50">
        <f t="shared" si="4"/>
        <v>30</v>
      </c>
      <c r="B35" s="51" t="s">
        <v>104</v>
      </c>
      <c r="C35" s="89">
        <v>864694</v>
      </c>
      <c r="D35" s="53">
        <f t="shared" si="0"/>
        <v>5.236712351740908</v>
      </c>
      <c r="E35" s="63">
        <f t="shared" si="1"/>
        <v>5</v>
      </c>
      <c r="F35" s="54">
        <f t="shared" si="2"/>
        <v>0.2367123517409082</v>
      </c>
      <c r="G35" s="91">
        <f t="shared" si="5"/>
        <v>5</v>
      </c>
      <c r="H35" s="34"/>
      <c r="I35" s="34"/>
      <c r="J35" s="34"/>
      <c r="K35" s="34"/>
      <c r="L35" s="34"/>
      <c r="M35" s="86"/>
      <c r="O35" s="34"/>
      <c r="Q35" s="34"/>
      <c r="R35" s="87"/>
      <c r="S35" s="34"/>
      <c r="T35" s="34"/>
      <c r="V35" s="86"/>
      <c r="W35" s="88"/>
      <c r="X35" s="86"/>
    </row>
    <row r="36" spans="1:24" ht="12">
      <c r="A36" s="50">
        <f t="shared" si="4"/>
        <v>31</v>
      </c>
      <c r="B36" s="51" t="s">
        <v>105</v>
      </c>
      <c r="C36" s="89">
        <v>194327</v>
      </c>
      <c r="D36" s="53">
        <f t="shared" si="0"/>
        <v>1.1768725134865692</v>
      </c>
      <c r="E36" s="63">
        <f t="shared" si="1"/>
        <v>1</v>
      </c>
      <c r="F36" s="54">
        <f t="shared" si="2"/>
        <v>0.17687251348656918</v>
      </c>
      <c r="G36" s="91">
        <f t="shared" si="5"/>
        <v>1</v>
      </c>
      <c r="H36" s="34"/>
      <c r="I36" s="34"/>
      <c r="J36" s="34"/>
      <c r="K36" s="34"/>
      <c r="L36" s="34"/>
      <c r="M36" s="86"/>
      <c r="O36" s="34"/>
      <c r="Q36" s="34"/>
      <c r="R36" s="87"/>
      <c r="S36" s="34"/>
      <c r="T36" s="34"/>
      <c r="V36" s="86"/>
      <c r="W36" s="88"/>
      <c r="X36" s="86"/>
    </row>
    <row r="37" spans="1:24" ht="12">
      <c r="A37" s="50">
        <f t="shared" si="4"/>
        <v>32</v>
      </c>
      <c r="B37" s="51" t="s">
        <v>14</v>
      </c>
      <c r="C37" s="89">
        <v>1512565</v>
      </c>
      <c r="D37" s="53">
        <f t="shared" si="0"/>
        <v>9.160313149288635</v>
      </c>
      <c r="E37" s="63">
        <f t="shared" si="1"/>
        <v>9</v>
      </c>
      <c r="F37" s="54">
        <f t="shared" si="2"/>
        <v>0.16031314928863516</v>
      </c>
      <c r="G37" s="91">
        <f t="shared" si="5"/>
        <v>9</v>
      </c>
      <c r="H37" s="34"/>
      <c r="I37" s="34"/>
      <c r="J37" s="34"/>
      <c r="K37" s="34"/>
      <c r="L37" s="34"/>
      <c r="M37" s="86"/>
      <c r="O37" s="34"/>
      <c r="Q37" s="34"/>
      <c r="R37" s="87"/>
      <c r="S37" s="34"/>
      <c r="T37" s="34"/>
      <c r="V37" s="86"/>
      <c r="W37" s="88"/>
      <c r="X37" s="86"/>
    </row>
    <row r="38" spans="1:24" ht="12">
      <c r="A38" s="50">
        <f t="shared" si="4"/>
        <v>33</v>
      </c>
      <c r="B38" s="51" t="s">
        <v>124</v>
      </c>
      <c r="C38" s="89">
        <v>2168380</v>
      </c>
      <c r="D38" s="53">
        <f t="shared" si="0"/>
        <v>13.132023963700398</v>
      </c>
      <c r="E38" s="63">
        <f t="shared" si="1"/>
        <v>13</v>
      </c>
      <c r="F38" s="54">
        <f t="shared" si="2"/>
        <v>0.13202396370039793</v>
      </c>
      <c r="G38" s="91">
        <f t="shared" si="5"/>
        <v>13</v>
      </c>
      <c r="H38" s="34"/>
      <c r="I38" s="34"/>
      <c r="J38" s="34"/>
      <c r="K38" s="34"/>
      <c r="L38" s="34"/>
      <c r="M38" s="86"/>
      <c r="O38" s="34"/>
      <c r="Q38" s="34"/>
      <c r="R38" s="87"/>
      <c r="S38" s="34"/>
      <c r="T38" s="34"/>
      <c r="V38" s="86"/>
      <c r="W38" s="88"/>
      <c r="X38" s="86"/>
    </row>
    <row r="39" spans="1:24" ht="12">
      <c r="A39" s="50">
        <f t="shared" si="4"/>
        <v>34</v>
      </c>
      <c r="B39" s="51" t="s">
        <v>128</v>
      </c>
      <c r="C39" s="89">
        <v>346991</v>
      </c>
      <c r="D39" s="53">
        <f t="shared" si="0"/>
        <v>2.101427852677282</v>
      </c>
      <c r="E39" s="63">
        <f t="shared" si="1"/>
        <v>2</v>
      </c>
      <c r="F39" s="54">
        <f t="shared" si="2"/>
        <v>0.10142785267728183</v>
      </c>
      <c r="G39" s="91">
        <f t="shared" si="5"/>
        <v>2</v>
      </c>
      <c r="H39" s="34"/>
      <c r="I39" s="34"/>
      <c r="J39" s="34"/>
      <c r="K39" s="34"/>
      <c r="L39" s="34"/>
      <c r="M39" s="86"/>
      <c r="O39" s="34"/>
      <c r="Q39" s="34"/>
      <c r="R39" s="87"/>
      <c r="S39" s="34"/>
      <c r="T39" s="34"/>
      <c r="V39" s="86"/>
      <c r="W39" s="88"/>
      <c r="X39" s="86"/>
    </row>
    <row r="40" spans="1:24" ht="12">
      <c r="A40" s="50">
        <f t="shared" si="4"/>
        <v>35</v>
      </c>
      <c r="B40" s="51" t="s">
        <v>5</v>
      </c>
      <c r="C40" s="89">
        <v>174768</v>
      </c>
      <c r="D40" s="53">
        <f t="shared" si="0"/>
        <v>1.0584203710087674</v>
      </c>
      <c r="E40" s="63">
        <f t="shared" si="1"/>
        <v>1</v>
      </c>
      <c r="F40" s="54">
        <f t="shared" si="2"/>
        <v>0.0584203710087674</v>
      </c>
      <c r="G40" s="91">
        <f t="shared" si="5"/>
        <v>1</v>
      </c>
      <c r="H40" s="34"/>
      <c r="I40" s="34"/>
      <c r="J40" s="34"/>
      <c r="K40" s="34"/>
      <c r="L40" s="34"/>
      <c r="M40" s="86"/>
      <c r="O40" s="34"/>
      <c r="Q40" s="34"/>
      <c r="R40" s="87"/>
      <c r="S40" s="34"/>
      <c r="T40" s="34"/>
      <c r="V40" s="86"/>
      <c r="W40" s="88"/>
      <c r="X40" s="86"/>
    </row>
    <row r="41" spans="1:24" ht="12">
      <c r="A41" s="50">
        <f t="shared" si="4"/>
        <v>36</v>
      </c>
      <c r="B41" s="51" t="s">
        <v>115</v>
      </c>
      <c r="C41" s="89">
        <v>996096</v>
      </c>
      <c r="D41" s="53">
        <f t="shared" si="0"/>
        <v>6.032501933307866</v>
      </c>
      <c r="E41" s="63">
        <f t="shared" si="1"/>
        <v>6</v>
      </c>
      <c r="F41" s="54">
        <f t="shared" si="2"/>
        <v>0.03250193330786644</v>
      </c>
      <c r="G41" s="91">
        <f t="shared" si="5"/>
        <v>6</v>
      </c>
      <c r="H41" s="34"/>
      <c r="I41" s="34"/>
      <c r="J41" s="34"/>
      <c r="K41" s="34"/>
      <c r="L41" s="34"/>
      <c r="M41" s="86"/>
      <c r="O41" s="34"/>
      <c r="Q41" s="34"/>
      <c r="R41" s="87"/>
      <c r="S41" s="34"/>
      <c r="T41" s="34"/>
      <c r="V41" s="86"/>
      <c r="W41" s="88"/>
      <c r="X41" s="86"/>
    </row>
    <row r="42" spans="1:24" ht="12">
      <c r="A42" s="50">
        <f t="shared" si="4"/>
        <v>37</v>
      </c>
      <c r="B42" s="51" t="s">
        <v>8</v>
      </c>
      <c r="C42" s="89">
        <v>995577</v>
      </c>
      <c r="D42" s="53">
        <f t="shared" si="0"/>
        <v>6.029358793988577</v>
      </c>
      <c r="E42" s="63">
        <f t="shared" si="1"/>
        <v>6</v>
      </c>
      <c r="F42" s="54">
        <f t="shared" si="2"/>
        <v>0.029358793988577325</v>
      </c>
      <c r="G42" s="91">
        <f t="shared" si="5"/>
        <v>6</v>
      </c>
      <c r="H42" s="34"/>
      <c r="I42" s="34"/>
      <c r="J42" s="34"/>
      <c r="K42" s="34"/>
      <c r="L42" s="34"/>
      <c r="M42" s="86"/>
      <c r="O42" s="34"/>
      <c r="Q42" s="34"/>
      <c r="R42" s="87"/>
      <c r="S42" s="34"/>
      <c r="T42" s="34"/>
      <c r="V42" s="86"/>
      <c r="W42" s="88"/>
      <c r="X42" s="86"/>
    </row>
    <row r="43" spans="1:24" ht="12">
      <c r="A43" s="55">
        <f t="shared" si="4"/>
        <v>38</v>
      </c>
      <c r="B43" s="56" t="s">
        <v>13</v>
      </c>
      <c r="C43" s="92">
        <v>332286</v>
      </c>
      <c r="D43" s="58">
        <f t="shared" si="0"/>
        <v>2.012372238630752</v>
      </c>
      <c r="E43" s="64">
        <f t="shared" si="1"/>
        <v>2</v>
      </c>
      <c r="F43" s="59">
        <f t="shared" si="2"/>
        <v>0.012372238630752097</v>
      </c>
      <c r="G43" s="93">
        <f t="shared" si="5"/>
        <v>2</v>
      </c>
      <c r="H43" s="34"/>
      <c r="I43" s="34"/>
      <c r="J43" s="34"/>
      <c r="K43" s="34"/>
      <c r="L43" s="34"/>
      <c r="M43" s="86"/>
      <c r="O43" s="34"/>
      <c r="Q43" s="34"/>
      <c r="R43" s="87"/>
      <c r="S43" s="34"/>
      <c r="T43" s="34"/>
      <c r="V43" s="86"/>
      <c r="W43" s="88"/>
      <c r="X43" s="86"/>
    </row>
    <row r="44" spans="1:24" ht="12">
      <c r="A44" s="41"/>
      <c r="B44" s="60" t="s">
        <v>38</v>
      </c>
      <c r="C44" s="61">
        <f>SUM(C6:C43)</f>
        <v>49371340</v>
      </c>
      <c r="D44" s="61"/>
      <c r="E44" s="94">
        <f>SUM(E6:E43)</f>
        <v>278</v>
      </c>
      <c r="F44" s="94"/>
      <c r="G44" s="95">
        <f>SUM(G6:G43)</f>
        <v>299</v>
      </c>
      <c r="H44" s="34"/>
      <c r="I44" s="34"/>
      <c r="J44" s="34"/>
      <c r="K44" s="34"/>
      <c r="L44" s="34"/>
      <c r="O44" s="34"/>
      <c r="R44" s="34"/>
      <c r="S44" s="34"/>
      <c r="T44" s="34"/>
      <c r="U44" s="34"/>
      <c r="V44" s="34"/>
      <c r="X44" s="86"/>
    </row>
    <row r="45" spans="3:18" ht="12">
      <c r="C45" s="34"/>
      <c r="D45" s="34"/>
      <c r="Q45" s="34"/>
      <c r="R45" s="34"/>
    </row>
    <row r="46" spans="2:24" ht="12">
      <c r="B46" s="96"/>
      <c r="C46" s="34"/>
      <c r="D46" s="34"/>
      <c r="O46" s="87"/>
      <c r="Q46" s="34"/>
      <c r="R46" s="87"/>
      <c r="X46" s="96"/>
    </row>
    <row r="47" spans="3:18" ht="12">
      <c r="C47" s="34"/>
      <c r="D47" s="34"/>
      <c r="R47" s="34"/>
    </row>
    <row r="48" spans="3:18" ht="12">
      <c r="C48" s="34"/>
      <c r="D48" s="34"/>
      <c r="O48" s="34"/>
      <c r="Q48" s="34"/>
      <c r="R48" s="34"/>
    </row>
    <row r="49" spans="4:16" ht="12">
      <c r="D49" s="34"/>
      <c r="P49" s="33"/>
    </row>
    <row r="50" spans="1:16" ht="15">
      <c r="A50" s="186" t="s">
        <v>84</v>
      </c>
      <c r="B50" s="187"/>
      <c r="C50" s="187"/>
      <c r="D50" s="187"/>
      <c r="E50" s="72"/>
      <c r="F50" s="72"/>
      <c r="G50" s="73"/>
      <c r="P50" s="33"/>
    </row>
    <row r="51" spans="1:16" ht="36">
      <c r="A51" s="41"/>
      <c r="B51" s="42"/>
      <c r="C51" s="43" t="s">
        <v>33</v>
      </c>
      <c r="D51" s="74" t="s">
        <v>34</v>
      </c>
      <c r="E51" s="74" t="s">
        <v>35</v>
      </c>
      <c r="F51" s="75" t="s">
        <v>36</v>
      </c>
      <c r="G51" s="108" t="s">
        <v>37</v>
      </c>
      <c r="P51" s="33"/>
    </row>
    <row r="52" spans="1:16" ht="12">
      <c r="A52" s="99">
        <v>1</v>
      </c>
      <c r="B52" s="101" t="s">
        <v>45</v>
      </c>
      <c r="C52" s="84">
        <v>1315497</v>
      </c>
      <c r="D52" s="48">
        <f aca="true" t="shared" si="6" ref="D52:D88">C52/$C$90*300</f>
        <v>7.993485694331975</v>
      </c>
      <c r="E52" s="76">
        <f aca="true" t="shared" si="7" ref="E52:E89">INT(D52)</f>
        <v>7</v>
      </c>
      <c r="F52" s="49">
        <f>D52-E52</f>
        <v>0.9934856943319748</v>
      </c>
      <c r="G52" s="85">
        <f>E52+1</f>
        <v>8</v>
      </c>
      <c r="P52" s="33"/>
    </row>
    <row r="53" spans="1:16" ht="12">
      <c r="A53" s="100">
        <v>2</v>
      </c>
      <c r="B53" s="109" t="s">
        <v>48</v>
      </c>
      <c r="C53" s="89">
        <v>1636937</v>
      </c>
      <c r="D53" s="53">
        <f t="shared" si="6"/>
        <v>9.94668364277737</v>
      </c>
      <c r="E53" s="77">
        <f t="shared" si="7"/>
        <v>9</v>
      </c>
      <c r="F53" s="54">
        <f aca="true" t="shared" si="8" ref="F53:F89">D53-E53</f>
        <v>0.9466836427773693</v>
      </c>
      <c r="G53" s="90">
        <f aca="true" t="shared" si="9" ref="G53:G70">E53+1</f>
        <v>10</v>
      </c>
      <c r="P53" s="33"/>
    </row>
    <row r="54" spans="1:16" ht="12">
      <c r="A54" s="100">
        <v>3</v>
      </c>
      <c r="B54" s="109" t="s">
        <v>47</v>
      </c>
      <c r="C54" s="89">
        <v>648936</v>
      </c>
      <c r="D54" s="53">
        <f t="shared" si="6"/>
        <v>3.943194574018044</v>
      </c>
      <c r="E54" s="77">
        <f t="shared" si="7"/>
        <v>3</v>
      </c>
      <c r="F54" s="54">
        <f t="shared" si="8"/>
        <v>0.9431945740180439</v>
      </c>
      <c r="G54" s="90">
        <f t="shared" si="9"/>
        <v>4</v>
      </c>
      <c r="P54" s="33"/>
    </row>
    <row r="55" spans="1:16" ht="12">
      <c r="A55" s="100">
        <v>4</v>
      </c>
      <c r="B55" s="109" t="s">
        <v>49</v>
      </c>
      <c r="C55" s="89">
        <v>146608</v>
      </c>
      <c r="D55" s="53">
        <f t="shared" si="6"/>
        <v>0.8908488203885088</v>
      </c>
      <c r="E55" s="77">
        <f t="shared" si="7"/>
        <v>0</v>
      </c>
      <c r="F55" s="54">
        <f t="shared" si="8"/>
        <v>0.8908488203885088</v>
      </c>
      <c r="G55" s="90">
        <f t="shared" si="9"/>
        <v>1</v>
      </c>
      <c r="P55" s="33"/>
    </row>
    <row r="56" spans="1:16" ht="12">
      <c r="A56" s="100">
        <v>5</v>
      </c>
      <c r="B56" s="109" t="s">
        <v>55</v>
      </c>
      <c r="C56" s="89">
        <v>5082871</v>
      </c>
      <c r="D56" s="53">
        <f t="shared" si="6"/>
        <v>30.88555627617156</v>
      </c>
      <c r="E56" s="77">
        <f t="shared" si="7"/>
        <v>30</v>
      </c>
      <c r="F56" s="54">
        <f t="shared" si="8"/>
        <v>0.8855562761715596</v>
      </c>
      <c r="G56" s="90">
        <f t="shared" si="9"/>
        <v>31</v>
      </c>
      <c r="P56" s="33"/>
    </row>
    <row r="57" spans="1:16" ht="12">
      <c r="A57" s="100">
        <v>6</v>
      </c>
      <c r="B57" s="109" t="s">
        <v>50</v>
      </c>
      <c r="C57" s="89">
        <v>802525</v>
      </c>
      <c r="D57" s="53">
        <f t="shared" si="6"/>
        <v>4.876462741339409</v>
      </c>
      <c r="E57" s="77">
        <f t="shared" si="7"/>
        <v>4</v>
      </c>
      <c r="F57" s="54">
        <f t="shared" si="8"/>
        <v>0.8764627413394086</v>
      </c>
      <c r="G57" s="90">
        <f t="shared" si="9"/>
        <v>5</v>
      </c>
      <c r="P57" s="33"/>
    </row>
    <row r="58" spans="1:16" ht="12">
      <c r="A58" s="100">
        <v>7</v>
      </c>
      <c r="B58" s="109" t="s">
        <v>51</v>
      </c>
      <c r="C58" s="89">
        <v>1131597</v>
      </c>
      <c r="D58" s="53">
        <f t="shared" si="6"/>
        <v>6.876035772980843</v>
      </c>
      <c r="E58" s="77">
        <f t="shared" si="7"/>
        <v>6</v>
      </c>
      <c r="F58" s="54">
        <f t="shared" si="8"/>
        <v>0.8760357729808428</v>
      </c>
      <c r="G58" s="90">
        <f t="shared" si="9"/>
        <v>7</v>
      </c>
      <c r="P58" s="33"/>
    </row>
    <row r="59" spans="1:7" ht="12">
      <c r="A59" s="100">
        <v>8</v>
      </c>
      <c r="B59" s="109" t="s">
        <v>52</v>
      </c>
      <c r="C59" s="89">
        <v>1131116</v>
      </c>
      <c r="D59" s="53">
        <f t="shared" si="6"/>
        <v>6.873113024681931</v>
      </c>
      <c r="E59" s="77">
        <f t="shared" si="7"/>
        <v>6</v>
      </c>
      <c r="F59" s="54">
        <f t="shared" si="8"/>
        <v>0.8731130246819312</v>
      </c>
      <c r="G59" s="90">
        <f t="shared" si="9"/>
        <v>7</v>
      </c>
    </row>
    <row r="60" spans="1:7" ht="12">
      <c r="A60" s="100">
        <v>9</v>
      </c>
      <c r="B60" s="109" t="s">
        <v>53</v>
      </c>
      <c r="C60" s="89">
        <v>1624615</v>
      </c>
      <c r="D60" s="53">
        <f t="shared" si="6"/>
        <v>9.87181024456699</v>
      </c>
      <c r="E60" s="77">
        <f t="shared" si="7"/>
        <v>9</v>
      </c>
      <c r="F60" s="54">
        <f t="shared" si="8"/>
        <v>0.8718102445669906</v>
      </c>
      <c r="G60" s="90">
        <f t="shared" si="9"/>
        <v>10</v>
      </c>
    </row>
    <row r="61" spans="1:7" ht="12">
      <c r="A61" s="100">
        <v>10</v>
      </c>
      <c r="B61" s="109" t="s">
        <v>54</v>
      </c>
      <c r="C61" s="89">
        <v>1783085</v>
      </c>
      <c r="D61" s="53">
        <f t="shared" si="6"/>
        <v>10.834737319262553</v>
      </c>
      <c r="E61" s="77">
        <f t="shared" si="7"/>
        <v>10</v>
      </c>
      <c r="F61" s="54">
        <f t="shared" si="8"/>
        <v>0.8347373192625529</v>
      </c>
      <c r="G61" s="90">
        <f t="shared" si="9"/>
        <v>11</v>
      </c>
    </row>
    <row r="62" spans="1:7" ht="12">
      <c r="A62" s="100">
        <v>11</v>
      </c>
      <c r="B62" s="109" t="s">
        <v>56</v>
      </c>
      <c r="C62" s="89">
        <v>622700</v>
      </c>
      <c r="D62" s="53">
        <f t="shared" si="6"/>
        <v>3.783774149131865</v>
      </c>
      <c r="E62" s="77">
        <f t="shared" si="7"/>
        <v>3</v>
      </c>
      <c r="F62" s="54">
        <f t="shared" si="8"/>
        <v>0.7837741491318648</v>
      </c>
      <c r="G62" s="90">
        <f t="shared" si="9"/>
        <v>4</v>
      </c>
    </row>
    <row r="63" spans="1:7" ht="12">
      <c r="A63" s="100">
        <v>12</v>
      </c>
      <c r="B63" s="109" t="s">
        <v>57</v>
      </c>
      <c r="C63" s="89">
        <v>618457</v>
      </c>
      <c r="D63" s="53">
        <f t="shared" si="6"/>
        <v>3.7579919848235837</v>
      </c>
      <c r="E63" s="77">
        <f t="shared" si="7"/>
        <v>3</v>
      </c>
      <c r="F63" s="54">
        <f t="shared" si="8"/>
        <v>0.7579919848235837</v>
      </c>
      <c r="G63" s="90">
        <f t="shared" si="9"/>
        <v>4</v>
      </c>
    </row>
    <row r="64" spans="1:7" ht="12">
      <c r="A64" s="100">
        <v>13</v>
      </c>
      <c r="B64" s="109" t="s">
        <v>58</v>
      </c>
      <c r="C64" s="89">
        <v>452402</v>
      </c>
      <c r="D64" s="53">
        <f t="shared" si="6"/>
        <v>2.7489754177221037</v>
      </c>
      <c r="E64" s="77">
        <f t="shared" si="7"/>
        <v>2</v>
      </c>
      <c r="F64" s="54">
        <f t="shared" si="8"/>
        <v>0.7489754177221037</v>
      </c>
      <c r="G64" s="90">
        <f t="shared" si="9"/>
        <v>3</v>
      </c>
    </row>
    <row r="65" spans="1:7" ht="12">
      <c r="A65" s="100">
        <v>14</v>
      </c>
      <c r="B65" s="109" t="s">
        <v>59</v>
      </c>
      <c r="C65" s="89">
        <v>780773</v>
      </c>
      <c r="D65" s="53">
        <f t="shared" si="6"/>
        <v>4.744288893110861</v>
      </c>
      <c r="E65" s="77">
        <f t="shared" si="7"/>
        <v>4</v>
      </c>
      <c r="F65" s="54">
        <f t="shared" si="8"/>
        <v>0.7442888931108609</v>
      </c>
      <c r="G65" s="90">
        <f t="shared" si="9"/>
        <v>5</v>
      </c>
    </row>
    <row r="66" spans="1:34" ht="12">
      <c r="A66" s="100">
        <v>15</v>
      </c>
      <c r="B66" s="109" t="s">
        <v>60</v>
      </c>
      <c r="C66" s="89">
        <v>939946</v>
      </c>
      <c r="D66" s="53">
        <f t="shared" si="6"/>
        <v>5.711487676858679</v>
      </c>
      <c r="E66" s="77">
        <f t="shared" si="7"/>
        <v>5</v>
      </c>
      <c r="F66" s="54">
        <f t="shared" si="8"/>
        <v>0.7114876768586793</v>
      </c>
      <c r="G66" s="90">
        <f t="shared" si="9"/>
        <v>6</v>
      </c>
      <c r="AE66" s="185"/>
      <c r="AF66" s="185"/>
      <c r="AG66" s="98"/>
      <c r="AH66" s="98"/>
    </row>
    <row r="67" spans="1:7" ht="12">
      <c r="A67" s="100">
        <v>16</v>
      </c>
      <c r="B67" s="109" t="s">
        <v>67</v>
      </c>
      <c r="C67" s="89">
        <v>3077871</v>
      </c>
      <c r="D67" s="53">
        <f t="shared" si="6"/>
        <v>18.7023746975472</v>
      </c>
      <c r="E67" s="77">
        <f t="shared" si="7"/>
        <v>18</v>
      </c>
      <c r="F67" s="54">
        <f t="shared" si="8"/>
        <v>0.7023746975471994</v>
      </c>
      <c r="G67" s="90">
        <f t="shared" si="9"/>
        <v>19</v>
      </c>
    </row>
    <row r="68" spans="1:7" ht="12">
      <c r="A68" s="100">
        <v>17</v>
      </c>
      <c r="B68" s="109" t="s">
        <v>62</v>
      </c>
      <c r="C68" s="89">
        <v>934943</v>
      </c>
      <c r="D68" s="53">
        <f t="shared" si="6"/>
        <v>5.681087448710122</v>
      </c>
      <c r="E68" s="77">
        <f t="shared" si="7"/>
        <v>5</v>
      </c>
      <c r="F68" s="54">
        <f t="shared" si="8"/>
        <v>0.6810874487101222</v>
      </c>
      <c r="G68" s="90">
        <f t="shared" si="9"/>
        <v>6</v>
      </c>
    </row>
    <row r="69" spans="1:7" ht="12">
      <c r="A69" s="100">
        <v>18</v>
      </c>
      <c r="B69" s="109" t="s">
        <v>61</v>
      </c>
      <c r="C69" s="89">
        <v>276531</v>
      </c>
      <c r="D69" s="53">
        <f t="shared" si="6"/>
        <v>1.6803129102835774</v>
      </c>
      <c r="E69" s="77">
        <f t="shared" si="7"/>
        <v>1</v>
      </c>
      <c r="F69" s="54">
        <f t="shared" si="8"/>
        <v>0.6803129102835774</v>
      </c>
      <c r="G69" s="90">
        <f t="shared" si="9"/>
        <v>2</v>
      </c>
    </row>
    <row r="70" spans="1:7" ht="12">
      <c r="A70" s="100">
        <v>19</v>
      </c>
      <c r="B70" s="109" t="s">
        <v>68</v>
      </c>
      <c r="C70" s="89">
        <v>1591749</v>
      </c>
      <c r="D70" s="53">
        <f t="shared" si="6"/>
        <v>9.672103289074187</v>
      </c>
      <c r="E70" s="77">
        <f t="shared" si="7"/>
        <v>9</v>
      </c>
      <c r="F70" s="54">
        <f t="shared" si="8"/>
        <v>0.6721032890741867</v>
      </c>
      <c r="G70" s="90">
        <f t="shared" si="9"/>
        <v>10</v>
      </c>
    </row>
    <row r="71" spans="1:7" ht="12">
      <c r="A71" s="107">
        <v>20</v>
      </c>
      <c r="B71" s="109" t="s">
        <v>63</v>
      </c>
      <c r="C71" s="89">
        <v>1262505</v>
      </c>
      <c r="D71" s="53">
        <f t="shared" si="6"/>
        <v>7.671485116668901</v>
      </c>
      <c r="E71" s="63">
        <f t="shared" si="7"/>
        <v>7</v>
      </c>
      <c r="F71" s="54">
        <f t="shared" si="8"/>
        <v>0.6714851166689009</v>
      </c>
      <c r="G71" s="105">
        <f>E71</f>
        <v>7</v>
      </c>
    </row>
    <row r="72" spans="1:7" ht="12">
      <c r="A72" s="107">
        <v>21</v>
      </c>
      <c r="B72" s="109" t="s">
        <v>69</v>
      </c>
      <c r="C72" s="89">
        <v>269493</v>
      </c>
      <c r="D72" s="53">
        <f t="shared" si="6"/>
        <v>1.6375472085627008</v>
      </c>
      <c r="E72" s="63">
        <f t="shared" si="7"/>
        <v>1</v>
      </c>
      <c r="F72" s="54">
        <f t="shared" si="8"/>
        <v>0.6375472085627008</v>
      </c>
      <c r="G72" s="105">
        <f aca="true" t="shared" si="10" ref="G72:G89">E72</f>
        <v>1</v>
      </c>
    </row>
    <row r="73" spans="1:7" ht="12">
      <c r="A73" s="107">
        <v>22</v>
      </c>
      <c r="B73" s="109" t="s">
        <v>70</v>
      </c>
      <c r="C73" s="89">
        <v>1399750</v>
      </c>
      <c r="D73" s="53">
        <f t="shared" si="6"/>
        <v>8.50544060582516</v>
      </c>
      <c r="E73" s="63">
        <f t="shared" si="7"/>
        <v>8</v>
      </c>
      <c r="F73" s="54">
        <f t="shared" si="8"/>
        <v>0.5054406058251608</v>
      </c>
      <c r="G73" s="105">
        <f t="shared" si="10"/>
        <v>8</v>
      </c>
    </row>
    <row r="74" spans="1:7" ht="12">
      <c r="A74" s="50">
        <v>23</v>
      </c>
      <c r="B74" s="109" t="s">
        <v>72</v>
      </c>
      <c r="C74" s="89">
        <v>3198062</v>
      </c>
      <c r="D74" s="53">
        <f t="shared" si="6"/>
        <v>19.432703264687568</v>
      </c>
      <c r="E74" s="63">
        <f t="shared" si="7"/>
        <v>19</v>
      </c>
      <c r="F74" s="54">
        <f t="shared" si="8"/>
        <v>0.4327032646875679</v>
      </c>
      <c r="G74" s="105">
        <f t="shared" si="10"/>
        <v>19</v>
      </c>
    </row>
    <row r="75" spans="1:7" ht="12">
      <c r="A75" s="50">
        <v>24</v>
      </c>
      <c r="B75" s="109" t="s">
        <v>71</v>
      </c>
      <c r="C75" s="89">
        <v>62266</v>
      </c>
      <c r="D75" s="53">
        <f t="shared" si="6"/>
        <v>0.3783531093140271</v>
      </c>
      <c r="E75" s="63">
        <v>1</v>
      </c>
      <c r="F75" s="54">
        <f t="shared" si="8"/>
        <v>-0.6216468906859729</v>
      </c>
      <c r="G75" s="105">
        <f t="shared" si="10"/>
        <v>1</v>
      </c>
    </row>
    <row r="76" spans="1:7" ht="12">
      <c r="A76" s="50">
        <v>25</v>
      </c>
      <c r="B76" s="109" t="s">
        <v>73</v>
      </c>
      <c r="C76" s="89">
        <v>1542359</v>
      </c>
      <c r="D76" s="53">
        <f t="shared" si="6"/>
        <v>9.371989903454109</v>
      </c>
      <c r="E76" s="63">
        <f t="shared" si="7"/>
        <v>9</v>
      </c>
      <c r="F76" s="54">
        <f t="shared" si="8"/>
        <v>0.371989903454109</v>
      </c>
      <c r="G76" s="105">
        <f t="shared" si="10"/>
        <v>9</v>
      </c>
    </row>
    <row r="77" spans="1:7" ht="12">
      <c r="A77" s="50">
        <v>26</v>
      </c>
      <c r="B77" s="109" t="s">
        <v>74</v>
      </c>
      <c r="C77" s="89">
        <v>1542180</v>
      </c>
      <c r="D77" s="53">
        <f t="shared" si="6"/>
        <v>9.370902227891728</v>
      </c>
      <c r="E77" s="63">
        <f t="shared" si="7"/>
        <v>9</v>
      </c>
      <c r="F77" s="54">
        <f t="shared" si="8"/>
        <v>0.3709022278917278</v>
      </c>
      <c r="G77" s="105">
        <f t="shared" si="10"/>
        <v>9</v>
      </c>
    </row>
    <row r="78" spans="1:7" ht="12">
      <c r="A78" s="50">
        <v>27</v>
      </c>
      <c r="B78" s="109" t="s">
        <v>75</v>
      </c>
      <c r="C78" s="89">
        <v>864694</v>
      </c>
      <c r="D78" s="53">
        <f t="shared" si="6"/>
        <v>5.254226439873821</v>
      </c>
      <c r="E78" s="63">
        <f t="shared" si="7"/>
        <v>5</v>
      </c>
      <c r="F78" s="54">
        <f t="shared" si="8"/>
        <v>0.254226439873821</v>
      </c>
      <c r="G78" s="105">
        <f t="shared" si="10"/>
        <v>5</v>
      </c>
    </row>
    <row r="79" spans="1:7" ht="12">
      <c r="A79" s="50">
        <v>28</v>
      </c>
      <c r="B79" s="109" t="s">
        <v>77</v>
      </c>
      <c r="C79" s="89">
        <v>1512565</v>
      </c>
      <c r="D79" s="53">
        <f t="shared" si="6"/>
        <v>9.190949648115687</v>
      </c>
      <c r="E79" s="63">
        <f t="shared" si="7"/>
        <v>9</v>
      </c>
      <c r="F79" s="54">
        <f t="shared" si="8"/>
        <v>0.19094964811568715</v>
      </c>
      <c r="G79" s="105">
        <f t="shared" si="10"/>
        <v>9</v>
      </c>
    </row>
    <row r="80" spans="1:7" ht="12">
      <c r="A80" s="50">
        <v>29</v>
      </c>
      <c r="B80" s="109" t="s">
        <v>76</v>
      </c>
      <c r="C80" s="89">
        <v>194327</v>
      </c>
      <c r="D80" s="53">
        <f t="shared" si="6"/>
        <v>1.1808085419597685</v>
      </c>
      <c r="E80" s="63">
        <f t="shared" si="7"/>
        <v>1</v>
      </c>
      <c r="F80" s="54">
        <f t="shared" si="8"/>
        <v>0.18080854195976848</v>
      </c>
      <c r="G80" s="105">
        <f t="shared" si="10"/>
        <v>1</v>
      </c>
    </row>
    <row r="81" spans="1:7" ht="12">
      <c r="A81" s="50">
        <v>30</v>
      </c>
      <c r="B81" s="109" t="s">
        <v>78</v>
      </c>
      <c r="C81" s="89">
        <v>2168380</v>
      </c>
      <c r="D81" s="53">
        <f t="shared" si="6"/>
        <v>13.175943776288024</v>
      </c>
      <c r="E81" s="63">
        <f t="shared" si="7"/>
        <v>13</v>
      </c>
      <c r="F81" s="54">
        <f t="shared" si="8"/>
        <v>0.17594377628802427</v>
      </c>
      <c r="G81" s="105">
        <f t="shared" si="10"/>
        <v>13</v>
      </c>
    </row>
    <row r="82" spans="1:7" ht="12">
      <c r="A82" s="50">
        <v>31</v>
      </c>
      <c r="B82" s="109" t="s">
        <v>79</v>
      </c>
      <c r="C82" s="89">
        <v>346991</v>
      </c>
      <c r="D82" s="53">
        <f t="shared" si="6"/>
        <v>2.108456039475534</v>
      </c>
      <c r="E82" s="63">
        <f t="shared" si="7"/>
        <v>2</v>
      </c>
      <c r="F82" s="54">
        <f t="shared" si="8"/>
        <v>0.10845603947553384</v>
      </c>
      <c r="G82" s="105">
        <f t="shared" si="10"/>
        <v>2</v>
      </c>
    </row>
    <row r="83" spans="1:7" ht="12">
      <c r="A83" s="50">
        <v>32</v>
      </c>
      <c r="B83" s="109" t="s">
        <v>80</v>
      </c>
      <c r="C83" s="89">
        <v>174768</v>
      </c>
      <c r="D83" s="53">
        <f t="shared" si="6"/>
        <v>1.0619602384703353</v>
      </c>
      <c r="E83" s="63">
        <f t="shared" si="7"/>
        <v>1</v>
      </c>
      <c r="F83" s="54">
        <f t="shared" si="8"/>
        <v>0.06196023847033527</v>
      </c>
      <c r="G83" s="105">
        <f t="shared" si="10"/>
        <v>1</v>
      </c>
    </row>
    <row r="84" spans="1:7" ht="12">
      <c r="A84" s="50">
        <v>33</v>
      </c>
      <c r="B84" s="109" t="s">
        <v>81</v>
      </c>
      <c r="C84" s="89">
        <v>996096</v>
      </c>
      <c r="D84" s="53">
        <f t="shared" si="6"/>
        <v>6.052677525058059</v>
      </c>
      <c r="E84" s="63">
        <f t="shared" si="7"/>
        <v>6</v>
      </c>
      <c r="F84" s="54">
        <f t="shared" si="8"/>
        <v>0.05267752505805934</v>
      </c>
      <c r="G84" s="105">
        <f t="shared" si="10"/>
        <v>6</v>
      </c>
    </row>
    <row r="85" spans="1:7" ht="12">
      <c r="A85" s="50">
        <v>34</v>
      </c>
      <c r="B85" s="109" t="s">
        <v>82</v>
      </c>
      <c r="C85" s="89">
        <v>995577</v>
      </c>
      <c r="D85" s="53">
        <f t="shared" si="6"/>
        <v>6.049523873567134</v>
      </c>
      <c r="E85" s="63">
        <f t="shared" si="7"/>
        <v>6</v>
      </c>
      <c r="F85" s="54">
        <f t="shared" si="8"/>
        <v>0.04952387356713395</v>
      </c>
      <c r="G85" s="105">
        <f t="shared" si="10"/>
        <v>6</v>
      </c>
    </row>
    <row r="86" spans="1:7" ht="12">
      <c r="A86" s="50">
        <v>35</v>
      </c>
      <c r="B86" s="109" t="s">
        <v>46</v>
      </c>
      <c r="C86" s="89">
        <v>4282891</v>
      </c>
      <c r="D86" s="53">
        <f t="shared" si="6"/>
        <v>26.024557972297288</v>
      </c>
      <c r="E86" s="63">
        <f t="shared" si="7"/>
        <v>26</v>
      </c>
      <c r="F86" s="54">
        <f t="shared" si="8"/>
        <v>0.024557972297287733</v>
      </c>
      <c r="G86" s="105">
        <f t="shared" si="10"/>
        <v>26</v>
      </c>
    </row>
    <row r="87" spans="1:7" ht="12">
      <c r="A87" s="50">
        <v>36</v>
      </c>
      <c r="B87" s="109" t="s">
        <v>44</v>
      </c>
      <c r="C87" s="89">
        <v>1978301</v>
      </c>
      <c r="D87" s="53">
        <f t="shared" si="6"/>
        <v>12.020947780635487</v>
      </c>
      <c r="E87" s="63">
        <f t="shared" si="7"/>
        <v>12</v>
      </c>
      <c r="F87" s="54">
        <f t="shared" si="8"/>
        <v>0.020947780635486524</v>
      </c>
      <c r="G87" s="105">
        <f t="shared" si="10"/>
        <v>12</v>
      </c>
    </row>
    <row r="88" spans="1:7" ht="12">
      <c r="A88" s="50">
        <v>37</v>
      </c>
      <c r="B88" s="109" t="s">
        <v>83</v>
      </c>
      <c r="C88" s="89">
        <v>332286</v>
      </c>
      <c r="D88" s="53">
        <f t="shared" si="6"/>
        <v>2.019102580565972</v>
      </c>
      <c r="E88" s="63">
        <f t="shared" si="7"/>
        <v>2</v>
      </c>
      <c r="F88" s="54">
        <f t="shared" si="8"/>
        <v>0.019102580565971916</v>
      </c>
      <c r="G88" s="105">
        <f t="shared" si="10"/>
        <v>2</v>
      </c>
    </row>
    <row r="89" spans="1:7" ht="12">
      <c r="A89" s="55">
        <v>38</v>
      </c>
      <c r="B89" s="102" t="s">
        <v>43</v>
      </c>
      <c r="C89" s="92">
        <v>1648690</v>
      </c>
      <c r="D89" s="58">
        <f>C89/$C$90*300</f>
        <v>10.01809956950733</v>
      </c>
      <c r="E89" s="64">
        <f t="shared" si="7"/>
        <v>10</v>
      </c>
      <c r="F89" s="59">
        <f t="shared" si="8"/>
        <v>0.018099569507329605</v>
      </c>
      <c r="G89" s="106">
        <f t="shared" si="10"/>
        <v>10</v>
      </c>
    </row>
    <row r="90" spans="1:7" ht="12">
      <c r="A90" s="41"/>
      <c r="B90" s="60" t="s">
        <v>38</v>
      </c>
      <c r="C90" s="61">
        <f>SUM(C52:C89)</f>
        <v>49371340</v>
      </c>
      <c r="D90" s="103"/>
      <c r="E90" s="94">
        <f>SUM(E52:E89)</f>
        <v>281</v>
      </c>
      <c r="F90" s="104"/>
      <c r="G90" s="94">
        <f>SUM(G52:G89)</f>
        <v>300</v>
      </c>
    </row>
  </sheetData>
  <mergeCells count="2">
    <mergeCell ref="AE66:AF66"/>
    <mergeCell ref="A50:D50"/>
  </mergeCells>
  <conditionalFormatting sqref="H1:IV65536 A1:G49 A91:G65536 D52:F89">
    <cfRule type="cellIs" priority="1" dxfId="0" operator="equal" stopIfTrue="1">
      <formula>"NA"</formula>
    </cfRule>
  </conditionalFormatting>
  <printOptions/>
  <pageMargins left="0.75" right="0.75" top="0.47" bottom="0.52" header="0.34" footer="0.31"/>
  <pageSetup horizontalDpi="600" verticalDpi="600" orientation="landscape" scale="75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13"/>
  <sheetViews>
    <sheetView showGridLines="0" tabSelected="1" workbookViewId="0" topLeftCell="A70">
      <selection activeCell="K66" sqref="K66:K113"/>
    </sheetView>
  </sheetViews>
  <sheetFormatPr defaultColWidth="11.421875" defaultRowHeight="12.75"/>
  <cols>
    <col min="1" max="1" width="8.8515625" style="2" customWidth="1"/>
    <col min="2" max="2" width="21.421875" style="2" bestFit="1" customWidth="1"/>
    <col min="3" max="3" width="15.140625" style="2" customWidth="1"/>
    <col min="4" max="4" width="11.140625" style="2" customWidth="1"/>
    <col min="5" max="5" width="14.28125" style="2" customWidth="1"/>
    <col min="6" max="6" width="11.8515625" style="2" customWidth="1"/>
    <col min="7" max="7" width="10.421875" style="2" customWidth="1"/>
    <col min="8" max="8" width="14.8515625" style="2" customWidth="1"/>
    <col min="9" max="10" width="13.28125" style="2" bestFit="1" customWidth="1"/>
    <col min="11" max="13" width="13.28125" style="2" customWidth="1"/>
    <col min="14" max="15" width="15.00390625" style="0" customWidth="1"/>
    <col min="16" max="16" width="16.421875" style="0" customWidth="1"/>
    <col min="17" max="17" width="13.140625" style="0" customWidth="1"/>
    <col min="18" max="18" width="12.00390625" style="0" bestFit="1" customWidth="1"/>
    <col min="19" max="19" width="13.7109375" style="2" customWidth="1"/>
    <col min="20" max="20" width="12.00390625" style="2" bestFit="1" customWidth="1"/>
    <col min="21" max="21" width="12.421875" style="3" customWidth="1"/>
    <col min="22" max="25" width="12.00390625" style="2" bestFit="1" customWidth="1"/>
    <col min="26" max="29" width="10.8515625" style="2" customWidth="1"/>
    <col min="30" max="30" width="15.00390625" style="2" customWidth="1"/>
    <col min="31" max="31" width="8.00390625" style="2" customWidth="1"/>
    <col min="32" max="32" width="11.421875" style="2" bestFit="1" customWidth="1"/>
    <col min="33" max="33" width="13.28125" style="2" bestFit="1" customWidth="1"/>
    <col min="34" max="34" width="13.28125" style="2" customWidth="1"/>
    <col min="35" max="35" width="16.421875" style="2" bestFit="1" customWidth="1"/>
    <col min="36" max="36" width="14.421875" style="2" customWidth="1"/>
    <col min="37" max="39" width="14.8515625" style="2" customWidth="1"/>
    <col min="40" max="40" width="8.8515625" style="2" customWidth="1"/>
    <col min="41" max="41" width="19.140625" style="2" bestFit="1" customWidth="1"/>
    <col min="42" max="16384" width="8.8515625" style="2" customWidth="1"/>
  </cols>
  <sheetData>
    <row r="1" spans="1:5" ht="12.75">
      <c r="A1" s="21" t="s">
        <v>31</v>
      </c>
      <c r="B1" s="21" t="s">
        <v>32</v>
      </c>
      <c r="C1" s="21"/>
      <c r="D1" s="21"/>
      <c r="E1" s="1"/>
    </row>
    <row r="2" spans="1:18" s="6" customFormat="1" ht="20.25" customHeight="1">
      <c r="A2" s="4" t="s">
        <v>64</v>
      </c>
      <c r="B2" s="5"/>
      <c r="C2" s="5"/>
      <c r="D2" s="5"/>
      <c r="E2" s="5"/>
      <c r="F2" s="5"/>
      <c r="G2" s="5"/>
      <c r="N2"/>
      <c r="O2"/>
      <c r="P2"/>
      <c r="Q2"/>
      <c r="R2"/>
    </row>
    <row r="3" spans="3:32" ht="12.75">
      <c r="C3" s="7"/>
      <c r="D3" s="7"/>
      <c r="E3" s="7"/>
      <c r="F3" s="7"/>
      <c r="G3" s="7"/>
      <c r="H3" s="7"/>
      <c r="I3" s="8"/>
      <c r="J3" s="7"/>
      <c r="K3" s="7"/>
      <c r="L3" s="7"/>
      <c r="M3" s="7"/>
      <c r="S3" s="7"/>
      <c r="T3" s="7"/>
      <c r="U3" s="7"/>
      <c r="V3" s="7"/>
      <c r="Y3" s="9"/>
      <c r="Z3" s="9"/>
      <c r="AA3" s="10"/>
      <c r="AB3" s="10"/>
      <c r="AC3" s="10"/>
      <c r="AD3" s="10"/>
      <c r="AE3" s="10"/>
      <c r="AF3" s="10"/>
    </row>
    <row r="4" spans="1:32" ht="15">
      <c r="A4" s="70" t="s">
        <v>65</v>
      </c>
      <c r="B4" s="71"/>
      <c r="C4" s="44"/>
      <c r="D4" s="72"/>
      <c r="E4" s="72"/>
      <c r="F4" s="72"/>
      <c r="G4" s="72"/>
      <c r="H4" s="72"/>
      <c r="I4" s="176" t="s">
        <v>85</v>
      </c>
      <c r="J4" s="177"/>
      <c r="K4" s="177"/>
      <c r="L4" s="177"/>
      <c r="M4" s="177"/>
      <c r="N4" s="178"/>
      <c r="O4" s="194"/>
      <c r="T4" s="11"/>
      <c r="U4" s="11"/>
      <c r="V4" s="11"/>
      <c r="Y4" s="9"/>
      <c r="Z4" s="9"/>
      <c r="AA4" s="10"/>
      <c r="AB4" s="10"/>
      <c r="AC4" s="10"/>
      <c r="AD4" s="10"/>
      <c r="AE4" s="10"/>
      <c r="AF4" s="10"/>
    </row>
    <row r="5" spans="1:32" ht="33.75" customHeight="1">
      <c r="A5" s="41"/>
      <c r="B5" s="42"/>
      <c r="C5" s="43" t="s">
        <v>23</v>
      </c>
      <c r="D5" s="44" t="s">
        <v>34</v>
      </c>
      <c r="E5" s="43" t="s">
        <v>66</v>
      </c>
      <c r="F5" s="43" t="s">
        <v>86</v>
      </c>
      <c r="G5" s="43" t="s">
        <v>86</v>
      </c>
      <c r="H5" s="43" t="s">
        <v>37</v>
      </c>
      <c r="I5" s="175" t="s">
        <v>35</v>
      </c>
      <c r="J5" s="43" t="s">
        <v>86</v>
      </c>
      <c r="K5" s="43" t="s">
        <v>86</v>
      </c>
      <c r="L5" s="43" t="s">
        <v>86</v>
      </c>
      <c r="M5" s="43" t="s">
        <v>86</v>
      </c>
      <c r="N5" s="45" t="s">
        <v>37</v>
      </c>
      <c r="O5" s="195" t="s">
        <v>24</v>
      </c>
      <c r="U5" s="2"/>
      <c r="Y5" s="9"/>
      <c r="Z5" s="9"/>
      <c r="AA5" s="10"/>
      <c r="AB5" s="10"/>
      <c r="AC5" s="10"/>
      <c r="AD5" s="10"/>
      <c r="AE5" s="10"/>
      <c r="AF5" s="10"/>
    </row>
    <row r="6" spans="1:34" ht="12.75">
      <c r="A6" s="2">
        <v>1</v>
      </c>
      <c r="B6" s="173" t="s">
        <v>4</v>
      </c>
      <c r="C6" s="3">
        <v>2382222</v>
      </c>
      <c r="D6" s="171">
        <f aca="true" t="shared" si="0" ref="D6:D53">(C6/$C$54)*435</f>
        <v>8.487486655201952</v>
      </c>
      <c r="E6" s="172">
        <f>ROUND(D6,0)</f>
        <v>8</v>
      </c>
      <c r="F6" s="174">
        <f aca="true" t="shared" si="1" ref="F6:F53">C6/(E6+0.5)</f>
        <v>280261.4117647059</v>
      </c>
      <c r="G6" s="3">
        <f>C6/(E6+1.5)</f>
        <v>250760.2105263158</v>
      </c>
      <c r="H6" s="193">
        <f>E6+1</f>
        <v>9</v>
      </c>
      <c r="I6" s="189">
        <f>INT(D6)</f>
        <v>8</v>
      </c>
      <c r="J6" s="190">
        <f>INT(C6/(I6+1))</f>
        <v>264691</v>
      </c>
      <c r="K6" s="190">
        <f>INT(C6/(I6+2))</f>
        <v>238222</v>
      </c>
      <c r="L6" s="190">
        <f aca="true" t="shared" si="2" ref="L6:L53">INT(C6/(I6+3))</f>
        <v>216565</v>
      </c>
      <c r="M6"/>
      <c r="N6" s="192">
        <f>I6</f>
        <v>8</v>
      </c>
      <c r="O6" s="198">
        <f>H6-N6</f>
        <v>1</v>
      </c>
      <c r="P6" s="173" t="s">
        <v>4</v>
      </c>
      <c r="T6" s="3"/>
      <c r="V6" s="3"/>
      <c r="W6" s="13"/>
      <c r="Y6" s="3"/>
      <c r="Z6" s="3"/>
      <c r="AA6" s="3"/>
      <c r="AB6" s="15"/>
      <c r="AC6" s="3"/>
      <c r="AD6" s="3"/>
      <c r="AF6" s="13"/>
      <c r="AG6" s="12"/>
      <c r="AH6" s="13"/>
    </row>
    <row r="7" spans="1:34" ht="12.75">
      <c r="A7" s="2">
        <f>A6+1</f>
        <v>2</v>
      </c>
      <c r="B7" s="173" t="s">
        <v>117</v>
      </c>
      <c r="C7" s="3">
        <v>2101593</v>
      </c>
      <c r="D7" s="171">
        <f t="shared" si="0"/>
        <v>7.487649153674945</v>
      </c>
      <c r="E7" s="172">
        <f aca="true" t="shared" si="3" ref="E6:E53">ROUND(D7,0)</f>
        <v>7</v>
      </c>
      <c r="F7" s="174">
        <f t="shared" si="1"/>
        <v>280212.4</v>
      </c>
      <c r="G7" s="3">
        <f>C7/(E7+1.5)</f>
        <v>247246.23529411765</v>
      </c>
      <c r="H7" s="193">
        <f>E7+1</f>
        <v>8</v>
      </c>
      <c r="I7" s="189">
        <f aca="true" t="shared" si="4" ref="I6:I53">INT(D7)</f>
        <v>7</v>
      </c>
      <c r="J7" s="190">
        <f aca="true" t="shared" si="5" ref="J6:J53">INT(C7/(I7+1))</f>
        <v>262699</v>
      </c>
      <c r="K7" s="190">
        <f aca="true" t="shared" si="6" ref="K6:K53">INT(C7/(I7+2))</f>
        <v>233510</v>
      </c>
      <c r="L7" s="190">
        <f t="shared" si="2"/>
        <v>210159</v>
      </c>
      <c r="M7"/>
      <c r="N7" s="192">
        <f aca="true" t="shared" si="7" ref="N7:N53">I7</f>
        <v>7</v>
      </c>
      <c r="O7" s="198">
        <f aca="true" t="shared" si="8" ref="O7:O53">H7-N7</f>
        <v>1</v>
      </c>
      <c r="P7" s="173" t="s">
        <v>117</v>
      </c>
      <c r="T7" s="3"/>
      <c r="V7" s="3"/>
      <c r="W7" s="13"/>
      <c r="Y7" s="3"/>
      <c r="Z7" s="3"/>
      <c r="AA7" s="3"/>
      <c r="AB7" s="15"/>
      <c r="AC7" s="3"/>
      <c r="AD7" s="3"/>
      <c r="AF7" s="13"/>
      <c r="AG7" s="3"/>
      <c r="AH7" s="13"/>
    </row>
    <row r="8" spans="1:34" ht="12.75">
      <c r="A8" s="2">
        <f aca="true" t="shared" si="9" ref="A8:A53">A7+1</f>
        <v>3</v>
      </c>
      <c r="B8" s="173" t="s">
        <v>17</v>
      </c>
      <c r="C8" s="3">
        <v>2931721</v>
      </c>
      <c r="D8" s="171">
        <f t="shared" si="0"/>
        <v>10.445266169263537</v>
      </c>
      <c r="E8" s="172">
        <f t="shared" si="3"/>
        <v>10</v>
      </c>
      <c r="F8" s="183">
        <f t="shared" si="1"/>
        <v>279211.5238095238</v>
      </c>
      <c r="G8" s="3"/>
      <c r="H8">
        <f>E8</f>
        <v>10</v>
      </c>
      <c r="I8" s="189">
        <f t="shared" si="4"/>
        <v>10</v>
      </c>
      <c r="J8" s="191">
        <f t="shared" si="5"/>
        <v>266520</v>
      </c>
      <c r="K8" s="190">
        <f t="shared" si="6"/>
        <v>244310</v>
      </c>
      <c r="L8" s="190">
        <f t="shared" si="2"/>
        <v>225517</v>
      </c>
      <c r="M8"/>
      <c r="N8" s="192">
        <f>I8+1</f>
        <v>11</v>
      </c>
      <c r="O8" s="199">
        <f t="shared" si="8"/>
        <v>-1</v>
      </c>
      <c r="P8" s="173" t="s">
        <v>17</v>
      </c>
      <c r="T8" s="3"/>
      <c r="V8" s="3"/>
      <c r="W8" s="13"/>
      <c r="Y8" s="3"/>
      <c r="Z8" s="3"/>
      <c r="AA8" s="3"/>
      <c r="AB8" s="15"/>
      <c r="AC8" s="3"/>
      <c r="AD8" s="3"/>
      <c r="AF8" s="13"/>
      <c r="AG8" s="12"/>
      <c r="AH8" s="13"/>
    </row>
    <row r="9" spans="1:34" ht="12.75">
      <c r="A9" s="2">
        <f t="shared" si="9"/>
        <v>4</v>
      </c>
      <c r="B9" s="173" t="s">
        <v>6</v>
      </c>
      <c r="C9" s="3">
        <v>9631299</v>
      </c>
      <c r="D9" s="171">
        <f t="shared" si="0"/>
        <v>34.31482109339931</v>
      </c>
      <c r="E9" s="172">
        <f t="shared" si="3"/>
        <v>34</v>
      </c>
      <c r="F9" s="183">
        <f>C9/(E9+0.5)</f>
        <v>279168.0869565217</v>
      </c>
      <c r="G9" s="3"/>
      <c r="H9">
        <f aca="true" t="shared" si="10" ref="H6:H53">E9</f>
        <v>34</v>
      </c>
      <c r="I9" s="189">
        <f t="shared" si="4"/>
        <v>34</v>
      </c>
      <c r="J9" s="191">
        <f t="shared" si="5"/>
        <v>275179</v>
      </c>
      <c r="K9" s="191">
        <f t="shared" si="6"/>
        <v>267536</v>
      </c>
      <c r="L9" s="190">
        <f t="shared" si="2"/>
        <v>260305</v>
      </c>
      <c r="M9"/>
      <c r="N9" s="192">
        <f>I9+2</f>
        <v>36</v>
      </c>
      <c r="O9" s="199">
        <f t="shared" si="8"/>
        <v>-2</v>
      </c>
      <c r="P9" s="173" t="s">
        <v>6</v>
      </c>
      <c r="T9" s="3"/>
      <c r="V9" s="3"/>
      <c r="W9" s="13"/>
      <c r="Y9" s="3"/>
      <c r="Z9" s="3"/>
      <c r="AA9" s="3"/>
      <c r="AB9" s="15"/>
      <c r="AC9" s="3"/>
      <c r="AD9" s="3"/>
      <c r="AF9" s="13"/>
      <c r="AG9" s="12"/>
      <c r="AH9" s="13"/>
    </row>
    <row r="10" spans="1:34" ht="12.75">
      <c r="A10" s="2">
        <f t="shared" si="9"/>
        <v>5</v>
      </c>
      <c r="B10" s="173" t="s">
        <v>129</v>
      </c>
      <c r="C10" s="3">
        <v>4041319</v>
      </c>
      <c r="D10" s="171">
        <f t="shared" si="0"/>
        <v>14.398591349552685</v>
      </c>
      <c r="E10" s="172">
        <f t="shared" si="3"/>
        <v>14</v>
      </c>
      <c r="F10" s="183">
        <f t="shared" si="1"/>
        <v>278711.6551724138</v>
      </c>
      <c r="G10" s="3"/>
      <c r="H10">
        <f t="shared" si="10"/>
        <v>14</v>
      </c>
      <c r="I10" s="189">
        <f t="shared" si="4"/>
        <v>14</v>
      </c>
      <c r="J10" s="191">
        <f t="shared" si="5"/>
        <v>269421</v>
      </c>
      <c r="K10" s="190">
        <f t="shared" si="6"/>
        <v>252582</v>
      </c>
      <c r="L10" s="190">
        <f t="shared" si="2"/>
        <v>237724</v>
      </c>
      <c r="M10"/>
      <c r="N10" s="192">
        <f>I10+1</f>
        <v>15</v>
      </c>
      <c r="O10" s="199">
        <f t="shared" si="8"/>
        <v>-1</v>
      </c>
      <c r="P10" s="173" t="s">
        <v>129</v>
      </c>
      <c r="T10" s="3"/>
      <c r="V10" s="3"/>
      <c r="W10" s="13"/>
      <c r="Y10" s="3"/>
      <c r="Z10" s="3"/>
      <c r="AA10" s="3"/>
      <c r="AB10" s="15"/>
      <c r="AC10" s="3"/>
      <c r="AD10" s="3"/>
      <c r="AF10" s="13"/>
      <c r="AG10" s="12"/>
      <c r="AH10" s="13"/>
    </row>
    <row r="11" spans="1:34" ht="12.75">
      <c r="A11" s="2">
        <f t="shared" si="9"/>
        <v>6</v>
      </c>
      <c r="B11" s="173" t="s">
        <v>99</v>
      </c>
      <c r="C11" s="3">
        <v>2646242</v>
      </c>
      <c r="D11" s="171">
        <f>(C11/$C$54)*435</f>
        <v>9.428148871698324</v>
      </c>
      <c r="E11" s="172">
        <f t="shared" si="3"/>
        <v>9</v>
      </c>
      <c r="F11" s="183">
        <f t="shared" si="1"/>
        <v>278551.7894736842</v>
      </c>
      <c r="G11" s="3"/>
      <c r="H11">
        <f t="shared" si="10"/>
        <v>9</v>
      </c>
      <c r="I11" s="189">
        <f t="shared" si="4"/>
        <v>9</v>
      </c>
      <c r="J11" s="190">
        <f t="shared" si="5"/>
        <v>264624</v>
      </c>
      <c r="K11" s="190">
        <f t="shared" si="6"/>
        <v>240567</v>
      </c>
      <c r="L11" s="190">
        <f t="shared" si="2"/>
        <v>220520</v>
      </c>
      <c r="M11"/>
      <c r="N11" s="192">
        <f t="shared" si="7"/>
        <v>9</v>
      </c>
      <c r="O11" s="192">
        <f t="shared" si="8"/>
        <v>0</v>
      </c>
      <c r="P11" s="173" t="s">
        <v>99</v>
      </c>
      <c r="T11" s="3"/>
      <c r="V11" s="3"/>
      <c r="W11" s="13"/>
      <c r="Y11" s="3"/>
      <c r="Z11" s="3"/>
      <c r="AA11" s="3"/>
      <c r="AB11" s="15"/>
      <c r="AC11" s="3"/>
      <c r="AD11" s="3"/>
      <c r="AF11" s="13"/>
      <c r="AG11" s="12"/>
      <c r="AH11" s="13"/>
    </row>
    <row r="12" spans="1:34" ht="12.75">
      <c r="A12" s="2">
        <f t="shared" si="9"/>
        <v>7</v>
      </c>
      <c r="B12" s="173" t="s">
        <v>112</v>
      </c>
      <c r="C12" s="3">
        <v>7630388</v>
      </c>
      <c r="D12" s="171">
        <f t="shared" si="0"/>
        <v>27.18588625409937</v>
      </c>
      <c r="E12" s="172">
        <f t="shared" si="3"/>
        <v>27</v>
      </c>
      <c r="F12" s="183">
        <f t="shared" si="1"/>
        <v>277468.65454545454</v>
      </c>
      <c r="G12" s="3"/>
      <c r="H12">
        <f t="shared" si="10"/>
        <v>27</v>
      </c>
      <c r="I12" s="189">
        <f t="shared" si="4"/>
        <v>27</v>
      </c>
      <c r="J12" s="191">
        <f t="shared" si="5"/>
        <v>272513</v>
      </c>
      <c r="K12" s="190">
        <f t="shared" si="6"/>
        <v>263116</v>
      </c>
      <c r="L12" s="190">
        <f t="shared" si="2"/>
        <v>254346</v>
      </c>
      <c r="M12"/>
      <c r="N12" s="192">
        <f>I12+1</f>
        <v>28</v>
      </c>
      <c r="O12" s="199">
        <f t="shared" si="8"/>
        <v>-1</v>
      </c>
      <c r="P12" s="173" t="s">
        <v>112</v>
      </c>
      <c r="T12" s="3"/>
      <c r="V12" s="3"/>
      <c r="W12" s="13"/>
      <c r="Y12" s="3"/>
      <c r="Z12" s="3"/>
      <c r="AA12" s="3"/>
      <c r="AB12" s="15"/>
      <c r="AC12" s="3"/>
      <c r="AD12" s="3"/>
      <c r="AF12" s="13"/>
      <c r="AG12" s="12"/>
      <c r="AH12" s="13"/>
    </row>
    <row r="13" spans="1:34" ht="12.75">
      <c r="A13" s="2">
        <f t="shared" si="9"/>
        <v>8</v>
      </c>
      <c r="B13" s="173" t="s">
        <v>109</v>
      </c>
      <c r="C13" s="3">
        <v>2908446</v>
      </c>
      <c r="D13" s="171">
        <f t="shared" si="0"/>
        <v>10.362340962502863</v>
      </c>
      <c r="E13" s="172">
        <f t="shared" si="3"/>
        <v>10</v>
      </c>
      <c r="F13" s="183">
        <f t="shared" si="1"/>
        <v>276994.85714285716</v>
      </c>
      <c r="G13" s="3"/>
      <c r="H13">
        <f t="shared" si="10"/>
        <v>10</v>
      </c>
      <c r="I13" s="189">
        <f t="shared" si="4"/>
        <v>10</v>
      </c>
      <c r="J13" s="190">
        <f t="shared" si="5"/>
        <v>264404</v>
      </c>
      <c r="K13" s="190">
        <f t="shared" si="6"/>
        <v>242370</v>
      </c>
      <c r="L13" s="190">
        <f t="shared" si="2"/>
        <v>223726</v>
      </c>
      <c r="M13"/>
      <c r="N13" s="192">
        <f t="shared" si="7"/>
        <v>10</v>
      </c>
      <c r="O13" s="192">
        <f t="shared" si="8"/>
        <v>0</v>
      </c>
      <c r="P13" s="173" t="s">
        <v>109</v>
      </c>
      <c r="T13" s="3"/>
      <c r="V13" s="3"/>
      <c r="W13" s="13"/>
      <c r="Y13" s="3"/>
      <c r="Z13" s="3"/>
      <c r="AA13" s="3"/>
      <c r="AB13" s="15"/>
      <c r="AC13" s="3"/>
      <c r="AD13" s="3"/>
      <c r="AF13" s="13"/>
      <c r="AG13" s="12"/>
      <c r="AH13" s="13"/>
    </row>
    <row r="14" spans="1:34" ht="12.75">
      <c r="A14" s="2">
        <f t="shared" si="9"/>
        <v>9</v>
      </c>
      <c r="B14" s="173" t="s">
        <v>121</v>
      </c>
      <c r="C14" s="3">
        <v>4842052</v>
      </c>
      <c r="D14" s="171">
        <f t="shared" si="0"/>
        <v>17.251478549771566</v>
      </c>
      <c r="E14" s="172">
        <f t="shared" si="3"/>
        <v>17</v>
      </c>
      <c r="F14" s="183">
        <f t="shared" si="1"/>
        <v>276688.6857142857</v>
      </c>
      <c r="G14" s="3"/>
      <c r="H14">
        <f t="shared" si="10"/>
        <v>17</v>
      </c>
      <c r="I14" s="189">
        <f t="shared" si="4"/>
        <v>17</v>
      </c>
      <c r="J14" s="191">
        <f t="shared" si="5"/>
        <v>269002</v>
      </c>
      <c r="K14" s="190">
        <f t="shared" si="6"/>
        <v>254844</v>
      </c>
      <c r="L14" s="190">
        <f t="shared" si="2"/>
        <v>242102</v>
      </c>
      <c r="M14"/>
      <c r="N14" s="192">
        <f>I14+1</f>
        <v>18</v>
      </c>
      <c r="O14" s="199">
        <f t="shared" si="8"/>
        <v>-1</v>
      </c>
      <c r="P14" s="173" t="s">
        <v>121</v>
      </c>
      <c r="T14" s="3"/>
      <c r="V14" s="3"/>
      <c r="W14" s="13"/>
      <c r="Y14" s="3"/>
      <c r="Z14" s="3"/>
      <c r="AA14" s="3"/>
      <c r="AB14" s="15"/>
      <c r="AC14" s="3"/>
      <c r="AD14" s="3"/>
      <c r="AF14" s="13"/>
      <c r="AG14" s="12"/>
      <c r="AH14" s="13"/>
    </row>
    <row r="15" spans="1:34" ht="12.75">
      <c r="A15" s="2">
        <f t="shared" si="9"/>
        <v>10</v>
      </c>
      <c r="B15" s="173" t="s">
        <v>0</v>
      </c>
      <c r="C15" s="3">
        <v>12587967</v>
      </c>
      <c r="D15" s="171">
        <f t="shared" si="0"/>
        <v>44.84896954550102</v>
      </c>
      <c r="E15" s="172">
        <f t="shared" si="3"/>
        <v>45</v>
      </c>
      <c r="F15" s="183">
        <f t="shared" si="1"/>
        <v>276658.6153846154</v>
      </c>
      <c r="G15" s="3"/>
      <c r="H15">
        <f t="shared" si="10"/>
        <v>45</v>
      </c>
      <c r="I15" s="189">
        <f t="shared" si="4"/>
        <v>44</v>
      </c>
      <c r="J15" s="191">
        <f t="shared" si="5"/>
        <v>279732</v>
      </c>
      <c r="K15" s="191">
        <f t="shared" si="6"/>
        <v>273651</v>
      </c>
      <c r="L15" s="191">
        <f>INT(C15/(I15+3))</f>
        <v>267829</v>
      </c>
      <c r="M15" s="190">
        <f>INT(C15/(I15+4))</f>
        <v>262249</v>
      </c>
      <c r="N15" s="192">
        <f>I15+3</f>
        <v>47</v>
      </c>
      <c r="O15" s="199">
        <f t="shared" si="8"/>
        <v>-2</v>
      </c>
      <c r="P15" s="173" t="s">
        <v>0</v>
      </c>
      <c r="T15" s="3"/>
      <c r="V15" s="3"/>
      <c r="W15" s="13"/>
      <c r="Y15" s="3"/>
      <c r="Z15" s="3"/>
      <c r="AA15" s="3"/>
      <c r="AB15" s="15"/>
      <c r="AC15" s="3"/>
      <c r="AD15" s="3"/>
      <c r="AF15" s="13"/>
      <c r="AG15" s="3"/>
      <c r="AH15" s="13"/>
    </row>
    <row r="16" spans="1:34" ht="12.75">
      <c r="A16" s="2">
        <f t="shared" si="9"/>
        <v>11</v>
      </c>
      <c r="B16" s="173" t="s">
        <v>104</v>
      </c>
      <c r="C16" s="3">
        <v>5668241</v>
      </c>
      <c r="D16" s="171">
        <f t="shared" si="0"/>
        <v>20.1950615207015</v>
      </c>
      <c r="E16" s="172">
        <f t="shared" si="3"/>
        <v>20</v>
      </c>
      <c r="F16" s="183">
        <f t="shared" si="1"/>
        <v>276499.56097560975</v>
      </c>
      <c r="G16" s="3"/>
      <c r="H16">
        <f t="shared" si="10"/>
        <v>20</v>
      </c>
      <c r="I16" s="189">
        <f t="shared" si="4"/>
        <v>20</v>
      </c>
      <c r="J16" s="191">
        <f t="shared" si="5"/>
        <v>269916</v>
      </c>
      <c r="K16" s="190">
        <f t="shared" si="6"/>
        <v>257647</v>
      </c>
      <c r="L16" s="190">
        <f t="shared" si="2"/>
        <v>246445</v>
      </c>
      <c r="M16"/>
      <c r="N16" s="192">
        <f>I16+1</f>
        <v>21</v>
      </c>
      <c r="O16" s="199">
        <f t="shared" si="8"/>
        <v>-1</v>
      </c>
      <c r="P16" s="173" t="s">
        <v>104</v>
      </c>
      <c r="T16" s="3"/>
      <c r="V16" s="3"/>
      <c r="W16" s="13"/>
      <c r="Y16" s="3"/>
      <c r="Z16" s="3"/>
      <c r="AA16" s="3"/>
      <c r="AB16" s="15"/>
      <c r="AC16" s="3"/>
      <c r="AD16" s="3"/>
      <c r="AF16" s="13"/>
      <c r="AG16" s="12"/>
      <c r="AH16" s="13"/>
    </row>
    <row r="17" spans="1:34" ht="12.75">
      <c r="A17" s="2">
        <f t="shared" si="9"/>
        <v>12</v>
      </c>
      <c r="B17" s="173" t="s">
        <v>10</v>
      </c>
      <c r="C17" s="3">
        <v>2616497</v>
      </c>
      <c r="D17" s="171">
        <f t="shared" si="0"/>
        <v>9.322172060738227</v>
      </c>
      <c r="E17" s="172">
        <f t="shared" si="3"/>
        <v>9</v>
      </c>
      <c r="F17" s="183">
        <f t="shared" si="1"/>
        <v>275420.7368421053</v>
      </c>
      <c r="G17" s="3"/>
      <c r="H17">
        <f t="shared" si="10"/>
        <v>9</v>
      </c>
      <c r="I17" s="189">
        <f t="shared" si="4"/>
        <v>9</v>
      </c>
      <c r="J17" s="190">
        <f t="shared" si="5"/>
        <v>261649</v>
      </c>
      <c r="K17" s="190">
        <f t="shared" si="6"/>
        <v>237863</v>
      </c>
      <c r="L17" s="190">
        <f t="shared" si="2"/>
        <v>218041</v>
      </c>
      <c r="M17"/>
      <c r="N17" s="192">
        <f t="shared" si="7"/>
        <v>9</v>
      </c>
      <c r="O17" s="192">
        <f t="shared" si="8"/>
        <v>0</v>
      </c>
      <c r="P17" s="173" t="s">
        <v>10</v>
      </c>
      <c r="T17" s="3"/>
      <c r="V17" s="3"/>
      <c r="W17" s="13"/>
      <c r="Y17" s="3"/>
      <c r="Z17" s="3"/>
      <c r="AA17" s="3"/>
      <c r="AB17" s="15"/>
      <c r="AC17" s="3"/>
      <c r="AD17" s="3"/>
      <c r="AF17" s="13"/>
      <c r="AG17" s="12"/>
      <c r="AH17" s="13"/>
    </row>
    <row r="18" spans="1:34" ht="12.75">
      <c r="A18" s="2">
        <f t="shared" si="9"/>
        <v>13</v>
      </c>
      <c r="B18" s="173" t="s">
        <v>1</v>
      </c>
      <c r="C18" s="3">
        <v>3167274</v>
      </c>
      <c r="D18" s="171">
        <f t="shared" si="0"/>
        <v>11.284504890126993</v>
      </c>
      <c r="E18" s="172">
        <f t="shared" si="3"/>
        <v>11</v>
      </c>
      <c r="F18" s="183">
        <f t="shared" si="1"/>
        <v>275415.1304347826</v>
      </c>
      <c r="G18" s="3"/>
      <c r="H18">
        <f t="shared" si="10"/>
        <v>11</v>
      </c>
      <c r="I18" s="189">
        <f t="shared" si="4"/>
        <v>11</v>
      </c>
      <c r="J18" s="190">
        <f t="shared" si="5"/>
        <v>263939</v>
      </c>
      <c r="K18" s="190">
        <f t="shared" si="6"/>
        <v>243636</v>
      </c>
      <c r="L18" s="190">
        <f t="shared" si="2"/>
        <v>226233</v>
      </c>
      <c r="M18"/>
      <c r="N18" s="192">
        <f t="shared" si="7"/>
        <v>11</v>
      </c>
      <c r="O18" s="192">
        <f t="shared" si="8"/>
        <v>0</v>
      </c>
      <c r="P18" s="173" t="s">
        <v>1</v>
      </c>
      <c r="T18" s="3"/>
      <c r="V18" s="3"/>
      <c r="W18" s="13"/>
      <c r="Y18" s="3"/>
      <c r="Z18" s="3"/>
      <c r="AA18" s="3"/>
      <c r="AB18" s="15"/>
      <c r="AC18" s="3"/>
      <c r="AD18" s="3"/>
      <c r="AF18" s="13"/>
      <c r="AG18" s="12"/>
      <c r="AH18" s="13"/>
    </row>
    <row r="19" spans="1:34" ht="12.75">
      <c r="A19" s="2">
        <f t="shared" si="9"/>
        <v>14</v>
      </c>
      <c r="B19" s="173" t="s">
        <v>116</v>
      </c>
      <c r="C19" s="3">
        <v>2614575</v>
      </c>
      <c r="D19" s="171">
        <f t="shared" si="0"/>
        <v>9.315324273524736</v>
      </c>
      <c r="E19" s="172">
        <f t="shared" si="3"/>
        <v>9</v>
      </c>
      <c r="F19" s="183">
        <f t="shared" si="1"/>
        <v>275218.4210526316</v>
      </c>
      <c r="G19" s="3"/>
      <c r="H19">
        <f t="shared" si="10"/>
        <v>9</v>
      </c>
      <c r="I19" s="189">
        <f t="shared" si="4"/>
        <v>9</v>
      </c>
      <c r="J19" s="190">
        <f t="shared" si="5"/>
        <v>261457</v>
      </c>
      <c r="K19" s="190">
        <f t="shared" si="6"/>
        <v>237688</v>
      </c>
      <c r="L19" s="190">
        <f t="shared" si="2"/>
        <v>217881</v>
      </c>
      <c r="M19"/>
      <c r="N19" s="192">
        <f t="shared" si="7"/>
        <v>9</v>
      </c>
      <c r="O19" s="192">
        <f t="shared" si="8"/>
        <v>0</v>
      </c>
      <c r="P19" s="173" t="s">
        <v>116</v>
      </c>
      <c r="T19" s="3"/>
      <c r="V19" s="3"/>
      <c r="W19" s="13"/>
      <c r="Y19" s="3"/>
      <c r="Z19" s="3"/>
      <c r="AA19" s="3"/>
      <c r="AB19" s="15"/>
      <c r="AC19" s="3"/>
      <c r="AD19" s="3"/>
      <c r="AF19" s="13"/>
      <c r="AG19" s="12"/>
      <c r="AH19" s="13"/>
    </row>
    <row r="20" spans="1:34" ht="12.75">
      <c r="A20" s="2">
        <f t="shared" si="9"/>
        <v>15</v>
      </c>
      <c r="B20" s="173" t="s">
        <v>7</v>
      </c>
      <c r="C20" s="3">
        <v>687497</v>
      </c>
      <c r="D20" s="171">
        <f t="shared" si="0"/>
        <v>2.4494449354390047</v>
      </c>
      <c r="E20" s="172">
        <f t="shared" si="3"/>
        <v>2</v>
      </c>
      <c r="F20" s="183">
        <f t="shared" si="1"/>
        <v>274998.8</v>
      </c>
      <c r="G20" s="3"/>
      <c r="H20">
        <f t="shared" si="10"/>
        <v>2</v>
      </c>
      <c r="I20" s="189">
        <f t="shared" si="4"/>
        <v>2</v>
      </c>
      <c r="J20" s="190">
        <f t="shared" si="5"/>
        <v>229165</v>
      </c>
      <c r="K20" s="190">
        <f t="shared" si="6"/>
        <v>171874</v>
      </c>
      <c r="L20" s="190">
        <f t="shared" si="2"/>
        <v>137499</v>
      </c>
      <c r="M20"/>
      <c r="N20" s="192">
        <f t="shared" si="7"/>
        <v>2</v>
      </c>
      <c r="O20" s="192">
        <f t="shared" si="8"/>
        <v>0</v>
      </c>
      <c r="P20" s="173" t="s">
        <v>7</v>
      </c>
      <c r="T20" s="3"/>
      <c r="V20" s="3"/>
      <c r="W20" s="13"/>
      <c r="Y20" s="3"/>
      <c r="Z20" s="3"/>
      <c r="AA20" s="3"/>
      <c r="AB20" s="15"/>
      <c r="AC20" s="3"/>
      <c r="AD20" s="3"/>
      <c r="AF20" s="13"/>
      <c r="AG20" s="12"/>
      <c r="AH20" s="13"/>
    </row>
    <row r="21" spans="1:34" ht="12.75">
      <c r="A21" s="2">
        <f t="shared" si="9"/>
        <v>16</v>
      </c>
      <c r="B21" s="173" t="s">
        <v>120</v>
      </c>
      <c r="C21" s="3">
        <v>4249598</v>
      </c>
      <c r="D21" s="171">
        <f t="shared" si="0"/>
        <v>15.140657048324172</v>
      </c>
      <c r="E21" s="172">
        <f t="shared" si="3"/>
        <v>15</v>
      </c>
      <c r="F21" s="183">
        <f t="shared" si="1"/>
        <v>274167.6129032258</v>
      </c>
      <c r="G21" s="3"/>
      <c r="H21">
        <f t="shared" si="10"/>
        <v>15</v>
      </c>
      <c r="I21" s="189">
        <f t="shared" si="4"/>
        <v>15</v>
      </c>
      <c r="J21" s="197">
        <f t="shared" si="5"/>
        <v>265599</v>
      </c>
      <c r="K21" s="190">
        <f t="shared" si="6"/>
        <v>249976</v>
      </c>
      <c r="L21" s="190">
        <f t="shared" si="2"/>
        <v>236088</v>
      </c>
      <c r="M21"/>
      <c r="N21" s="192">
        <f t="shared" si="7"/>
        <v>15</v>
      </c>
      <c r="O21" s="192">
        <f t="shared" si="8"/>
        <v>0</v>
      </c>
      <c r="P21" s="173" t="s">
        <v>120</v>
      </c>
      <c r="T21" s="3"/>
      <c r="V21" s="3"/>
      <c r="W21" s="13"/>
      <c r="Y21" s="3"/>
      <c r="Z21" s="3"/>
      <c r="AA21" s="3"/>
      <c r="AB21" s="15"/>
      <c r="AC21" s="3"/>
      <c r="AD21" s="3"/>
      <c r="AF21" s="13"/>
      <c r="AG21" s="12"/>
      <c r="AH21" s="13"/>
    </row>
    <row r="22" spans="1:34" ht="12.75">
      <c r="A22" s="2">
        <f t="shared" si="9"/>
        <v>17</v>
      </c>
      <c r="B22" s="173" t="s">
        <v>5</v>
      </c>
      <c r="C22" s="3">
        <v>950379</v>
      </c>
      <c r="D22" s="171">
        <f t="shared" si="0"/>
        <v>3.3860526348443494</v>
      </c>
      <c r="E22" s="172">
        <f t="shared" si="3"/>
        <v>3</v>
      </c>
      <c r="F22" s="183">
        <f t="shared" si="1"/>
        <v>271536.85714285716</v>
      </c>
      <c r="G22" s="3"/>
      <c r="H22">
        <f t="shared" si="10"/>
        <v>3</v>
      </c>
      <c r="I22" s="189">
        <f t="shared" si="4"/>
        <v>3</v>
      </c>
      <c r="J22" s="190">
        <f t="shared" si="5"/>
        <v>237594</v>
      </c>
      <c r="K22" s="190">
        <f t="shared" si="6"/>
        <v>190075</v>
      </c>
      <c r="L22" s="190">
        <f t="shared" si="2"/>
        <v>158396</v>
      </c>
      <c r="M22"/>
      <c r="N22" s="192">
        <f t="shared" si="7"/>
        <v>3</v>
      </c>
      <c r="O22" s="192">
        <f t="shared" si="8"/>
        <v>0</v>
      </c>
      <c r="P22" s="173" t="s">
        <v>5</v>
      </c>
      <c r="T22" s="3"/>
      <c r="V22" s="3"/>
      <c r="W22" s="13"/>
      <c r="Y22" s="3"/>
      <c r="Z22" s="3"/>
      <c r="AA22" s="3"/>
      <c r="AB22" s="15"/>
      <c r="AC22" s="3"/>
      <c r="AD22" s="3"/>
      <c r="AF22" s="13"/>
      <c r="AG22" s="12"/>
      <c r="AH22" s="13"/>
    </row>
    <row r="23" spans="1:34" ht="12.75">
      <c r="A23" s="2">
        <f t="shared" si="9"/>
        <v>18</v>
      </c>
      <c r="B23" s="173" t="s">
        <v>3</v>
      </c>
      <c r="C23" s="3">
        <v>6646633</v>
      </c>
      <c r="D23" s="171">
        <f t="shared" si="0"/>
        <v>23.680920119755804</v>
      </c>
      <c r="E23" s="172">
        <f t="shared" si="3"/>
        <v>24</v>
      </c>
      <c r="F23" s="183">
        <f t="shared" si="1"/>
        <v>271291.14285714284</v>
      </c>
      <c r="G23" s="3"/>
      <c r="H23">
        <f t="shared" si="10"/>
        <v>24</v>
      </c>
      <c r="I23" s="189">
        <f t="shared" si="4"/>
        <v>23</v>
      </c>
      <c r="J23" s="191">
        <f t="shared" si="5"/>
        <v>276943</v>
      </c>
      <c r="K23" s="190">
        <f t="shared" si="6"/>
        <v>265865</v>
      </c>
      <c r="L23" s="190">
        <f t="shared" si="2"/>
        <v>255639</v>
      </c>
      <c r="M23"/>
      <c r="N23" s="192">
        <f>I23+1</f>
        <v>24</v>
      </c>
      <c r="O23" s="192">
        <f t="shared" si="8"/>
        <v>0</v>
      </c>
      <c r="P23" s="173" t="s">
        <v>3</v>
      </c>
      <c r="T23" s="3"/>
      <c r="V23" s="3"/>
      <c r="W23" s="13"/>
      <c r="Y23" s="3"/>
      <c r="Z23" s="3"/>
      <c r="AA23" s="3"/>
      <c r="AB23" s="15"/>
      <c r="AC23" s="3"/>
      <c r="AD23" s="3"/>
      <c r="AF23" s="13"/>
      <c r="AG23" s="12"/>
      <c r="AH23" s="13"/>
    </row>
    <row r="24" spans="1:34" ht="12.75">
      <c r="A24" s="2">
        <f t="shared" si="9"/>
        <v>19</v>
      </c>
      <c r="B24" s="173" t="s">
        <v>11</v>
      </c>
      <c r="C24" s="3">
        <v>5824601</v>
      </c>
      <c r="D24" s="171">
        <f t="shared" si="0"/>
        <v>20.752147893595115</v>
      </c>
      <c r="E24" s="172">
        <f t="shared" si="3"/>
        <v>21</v>
      </c>
      <c r="F24" s="183">
        <f t="shared" si="1"/>
        <v>270911.67441860464</v>
      </c>
      <c r="G24" s="3"/>
      <c r="H24">
        <f t="shared" si="10"/>
        <v>21</v>
      </c>
      <c r="I24" s="189">
        <f t="shared" si="4"/>
        <v>20</v>
      </c>
      <c r="J24" s="191">
        <f t="shared" si="5"/>
        <v>277361</v>
      </c>
      <c r="K24" s="197">
        <f t="shared" si="6"/>
        <v>264754</v>
      </c>
      <c r="L24" s="190">
        <f t="shared" si="2"/>
        <v>253243</v>
      </c>
      <c r="M24"/>
      <c r="N24" s="192">
        <f>I24+1</f>
        <v>21</v>
      </c>
      <c r="O24" s="192">
        <f t="shared" si="8"/>
        <v>0</v>
      </c>
      <c r="P24" s="173" t="s">
        <v>11</v>
      </c>
      <c r="T24" s="3"/>
      <c r="V24" s="3"/>
      <c r="W24" s="13"/>
      <c r="Y24" s="3"/>
      <c r="Z24" s="3"/>
      <c r="AA24" s="3"/>
      <c r="AB24" s="15"/>
      <c r="AC24" s="3"/>
      <c r="AD24" s="3"/>
      <c r="AF24" s="13"/>
      <c r="AG24" s="12"/>
      <c r="AH24" s="13"/>
    </row>
    <row r="25" spans="1:34" ht="12.75">
      <c r="A25" s="2">
        <f t="shared" si="9"/>
        <v>20</v>
      </c>
      <c r="B25" s="173" t="s">
        <v>2</v>
      </c>
      <c r="C25" s="3">
        <v>673340</v>
      </c>
      <c r="D25" s="171">
        <f t="shared" si="0"/>
        <v>2.39900574523016</v>
      </c>
      <c r="E25" s="172">
        <f t="shared" si="3"/>
        <v>2</v>
      </c>
      <c r="F25" s="183">
        <f t="shared" si="1"/>
        <v>269336</v>
      </c>
      <c r="G25" s="3"/>
      <c r="H25">
        <f t="shared" si="10"/>
        <v>2</v>
      </c>
      <c r="I25" s="189">
        <f t="shared" si="4"/>
        <v>2</v>
      </c>
      <c r="J25" s="190">
        <f t="shared" si="5"/>
        <v>224446</v>
      </c>
      <c r="K25" s="190">
        <f t="shared" si="6"/>
        <v>168335</v>
      </c>
      <c r="L25" s="190">
        <f t="shared" si="2"/>
        <v>134668</v>
      </c>
      <c r="M25"/>
      <c r="N25" s="192">
        <f t="shared" si="7"/>
        <v>2</v>
      </c>
      <c r="O25" s="192">
        <f t="shared" si="8"/>
        <v>0</v>
      </c>
      <c r="P25" s="173" t="s">
        <v>2</v>
      </c>
      <c r="T25" s="3"/>
      <c r="V25" s="3"/>
      <c r="W25" s="13"/>
      <c r="Y25" s="3"/>
      <c r="Z25" s="3"/>
      <c r="AA25" s="3"/>
      <c r="AB25" s="15"/>
      <c r="AC25" s="3"/>
      <c r="AD25" s="3"/>
      <c r="AF25" s="13"/>
      <c r="AG25" s="12"/>
      <c r="AH25" s="13"/>
    </row>
    <row r="26" spans="1:34" ht="12.75">
      <c r="A26" s="2">
        <f t="shared" si="9"/>
        <v>21</v>
      </c>
      <c r="B26" s="173" t="s">
        <v>9</v>
      </c>
      <c r="C26" s="3">
        <v>673005</v>
      </c>
      <c r="D26" s="171">
        <f t="shared" si="0"/>
        <v>2.397812192307933</v>
      </c>
      <c r="E26" s="172">
        <f t="shared" si="3"/>
        <v>2</v>
      </c>
      <c r="F26" s="183">
        <f t="shared" si="1"/>
        <v>269202</v>
      </c>
      <c r="G26" s="3"/>
      <c r="H26">
        <f t="shared" si="10"/>
        <v>2</v>
      </c>
      <c r="I26" s="189">
        <f t="shared" si="4"/>
        <v>2</v>
      </c>
      <c r="J26" s="190">
        <f t="shared" si="5"/>
        <v>224335</v>
      </c>
      <c r="K26" s="190">
        <f t="shared" si="6"/>
        <v>168251</v>
      </c>
      <c r="L26" s="190">
        <f t="shared" si="2"/>
        <v>134601</v>
      </c>
      <c r="M26"/>
      <c r="N26" s="192">
        <f t="shared" si="7"/>
        <v>2</v>
      </c>
      <c r="O26" s="192">
        <f t="shared" si="8"/>
        <v>0</v>
      </c>
      <c r="P26" s="173" t="s">
        <v>9</v>
      </c>
      <c r="T26" s="3"/>
      <c r="V26" s="3"/>
      <c r="W26" s="13"/>
      <c r="Y26" s="3"/>
      <c r="Z26" s="3"/>
      <c r="AA26" s="3"/>
      <c r="AB26" s="15"/>
      <c r="AC26" s="3"/>
      <c r="AD26" s="3"/>
      <c r="AF26" s="13"/>
      <c r="AG26" s="12"/>
      <c r="AH26" s="13"/>
    </row>
    <row r="27" spans="1:34" ht="12.75">
      <c r="A27" s="2">
        <f t="shared" si="9"/>
        <v>22</v>
      </c>
      <c r="B27" s="173" t="s">
        <v>124</v>
      </c>
      <c r="C27" s="3">
        <v>3629110</v>
      </c>
      <c r="D27" s="171">
        <f t="shared" si="0"/>
        <v>12.929954762931395</v>
      </c>
      <c r="E27" s="172">
        <f t="shared" si="3"/>
        <v>13</v>
      </c>
      <c r="F27" s="183">
        <f t="shared" si="1"/>
        <v>268822.962962963</v>
      </c>
      <c r="G27" s="3"/>
      <c r="H27">
        <f t="shared" si="10"/>
        <v>13</v>
      </c>
      <c r="I27" s="189">
        <f t="shared" si="4"/>
        <v>12</v>
      </c>
      <c r="J27" s="191">
        <f t="shared" si="5"/>
        <v>279162</v>
      </c>
      <c r="K27" s="190">
        <f t="shared" si="6"/>
        <v>259222</v>
      </c>
      <c r="L27" s="190">
        <f t="shared" si="2"/>
        <v>241940</v>
      </c>
      <c r="M27"/>
      <c r="N27" s="192">
        <f>I27+1</f>
        <v>13</v>
      </c>
      <c r="O27" s="192">
        <f t="shared" si="8"/>
        <v>0</v>
      </c>
      <c r="P27" s="173" t="s">
        <v>124</v>
      </c>
      <c r="T27" s="3"/>
      <c r="V27" s="3"/>
      <c r="W27" s="13"/>
      <c r="Y27" s="3"/>
      <c r="Z27" s="3"/>
      <c r="AA27" s="3"/>
      <c r="AB27" s="15"/>
      <c r="AC27" s="3"/>
      <c r="AD27" s="3"/>
      <c r="AF27" s="13"/>
      <c r="AG27" s="12"/>
      <c r="AH27" s="13"/>
    </row>
    <row r="28" spans="1:34" ht="12.75">
      <c r="A28" s="2">
        <f t="shared" si="9"/>
        <v>23</v>
      </c>
      <c r="B28" s="173" t="s">
        <v>122</v>
      </c>
      <c r="C28" s="3">
        <v>2551583</v>
      </c>
      <c r="D28" s="171">
        <f t="shared" si="0"/>
        <v>9.090893570011595</v>
      </c>
      <c r="E28" s="172">
        <f t="shared" si="3"/>
        <v>9</v>
      </c>
      <c r="F28" s="183">
        <f t="shared" si="1"/>
        <v>268587.6842105263</v>
      </c>
      <c r="G28" s="3"/>
      <c r="H28">
        <f t="shared" si="10"/>
        <v>9</v>
      </c>
      <c r="I28" s="189">
        <f t="shared" si="4"/>
        <v>9</v>
      </c>
      <c r="J28" s="190">
        <f t="shared" si="5"/>
        <v>255158</v>
      </c>
      <c r="K28" s="190">
        <f t="shared" si="6"/>
        <v>231962</v>
      </c>
      <c r="L28" s="190">
        <f t="shared" si="2"/>
        <v>212631</v>
      </c>
      <c r="M28"/>
      <c r="N28" s="192">
        <f t="shared" si="7"/>
        <v>9</v>
      </c>
      <c r="O28" s="192">
        <f t="shared" si="8"/>
        <v>0</v>
      </c>
      <c r="P28" s="173" t="s">
        <v>122</v>
      </c>
      <c r="T28" s="3"/>
      <c r="V28" s="3"/>
      <c r="W28" s="13"/>
      <c r="Y28" s="3"/>
      <c r="Z28" s="3"/>
      <c r="AA28" s="3"/>
      <c r="AB28" s="15"/>
      <c r="AC28" s="3"/>
      <c r="AD28" s="3"/>
      <c r="AF28" s="13"/>
      <c r="AG28" s="12"/>
      <c r="AH28" s="13"/>
    </row>
    <row r="29" spans="1:34" ht="12.75">
      <c r="A29" s="2">
        <f t="shared" si="9"/>
        <v>24</v>
      </c>
      <c r="B29" s="173" t="s">
        <v>123</v>
      </c>
      <c r="C29" s="3">
        <v>2008154</v>
      </c>
      <c r="D29" s="171">
        <f t="shared" si="0"/>
        <v>7.154740522331848</v>
      </c>
      <c r="E29" s="172">
        <f t="shared" si="3"/>
        <v>7</v>
      </c>
      <c r="F29" s="183">
        <f t="shared" si="1"/>
        <v>267753.86666666664</v>
      </c>
      <c r="G29" s="3"/>
      <c r="H29">
        <f t="shared" si="10"/>
        <v>7</v>
      </c>
      <c r="I29" s="189">
        <f t="shared" si="4"/>
        <v>7</v>
      </c>
      <c r="J29" s="190">
        <f t="shared" si="5"/>
        <v>251019</v>
      </c>
      <c r="K29" s="190">
        <f t="shared" si="6"/>
        <v>223128</v>
      </c>
      <c r="L29" s="190">
        <f t="shared" si="2"/>
        <v>200815</v>
      </c>
      <c r="M29"/>
      <c r="N29" s="192">
        <f t="shared" si="7"/>
        <v>7</v>
      </c>
      <c r="O29" s="192">
        <f t="shared" si="8"/>
        <v>0</v>
      </c>
      <c r="P29" s="173" t="s">
        <v>123</v>
      </c>
      <c r="T29" s="3"/>
      <c r="V29" s="3"/>
      <c r="W29" s="13"/>
      <c r="Y29" s="3"/>
      <c r="Z29" s="3"/>
      <c r="AA29" s="3"/>
      <c r="AB29" s="15"/>
      <c r="AC29" s="3"/>
      <c r="AD29" s="3"/>
      <c r="AF29" s="13"/>
      <c r="AG29" s="3"/>
      <c r="AH29" s="13"/>
    </row>
    <row r="30" spans="1:34" ht="12.75">
      <c r="A30" s="2">
        <f t="shared" si="9"/>
        <v>25</v>
      </c>
      <c r="B30" s="173" t="s">
        <v>8</v>
      </c>
      <c r="C30" s="3">
        <v>1738760</v>
      </c>
      <c r="D30" s="171">
        <f t="shared" si="0"/>
        <v>6.1949315792562345</v>
      </c>
      <c r="E30" s="172">
        <f t="shared" si="3"/>
        <v>6</v>
      </c>
      <c r="F30" s="183">
        <f t="shared" si="1"/>
        <v>267501.53846153844</v>
      </c>
      <c r="G30" s="3"/>
      <c r="H30">
        <f t="shared" si="10"/>
        <v>6</v>
      </c>
      <c r="I30" s="189">
        <f t="shared" si="4"/>
        <v>6</v>
      </c>
      <c r="J30" s="190">
        <f t="shared" si="5"/>
        <v>248394</v>
      </c>
      <c r="K30" s="190">
        <f t="shared" si="6"/>
        <v>217345</v>
      </c>
      <c r="L30" s="190">
        <f t="shared" si="2"/>
        <v>193195</v>
      </c>
      <c r="M30"/>
      <c r="N30" s="192">
        <f t="shared" si="7"/>
        <v>6</v>
      </c>
      <c r="O30" s="192">
        <f t="shared" si="8"/>
        <v>0</v>
      </c>
      <c r="P30" s="173" t="s">
        <v>8</v>
      </c>
      <c r="T30" s="3"/>
      <c r="V30" s="3"/>
      <c r="W30" s="13"/>
      <c r="Y30" s="3"/>
      <c r="Z30" s="3"/>
      <c r="AA30" s="3"/>
      <c r="AB30" s="15"/>
      <c r="AC30" s="3"/>
      <c r="AD30" s="3"/>
      <c r="AF30" s="13"/>
      <c r="AG30" s="12"/>
      <c r="AH30" s="13"/>
    </row>
    <row r="31" spans="1:34" ht="12.75">
      <c r="A31" s="2">
        <f t="shared" si="9"/>
        <v>26</v>
      </c>
      <c r="B31" s="173" t="s">
        <v>108</v>
      </c>
      <c r="C31" s="3">
        <v>1468191</v>
      </c>
      <c r="D31" s="171">
        <f t="shared" si="0"/>
        <v>5.230936293841467</v>
      </c>
      <c r="E31" s="172">
        <f t="shared" si="3"/>
        <v>5</v>
      </c>
      <c r="F31" s="183">
        <f t="shared" si="1"/>
        <v>266943.8181818182</v>
      </c>
      <c r="G31" s="3"/>
      <c r="H31">
        <f t="shared" si="10"/>
        <v>5</v>
      </c>
      <c r="I31" s="189">
        <f t="shared" si="4"/>
        <v>5</v>
      </c>
      <c r="J31" s="190">
        <f t="shared" si="5"/>
        <v>244698</v>
      </c>
      <c r="K31" s="190">
        <f t="shared" si="6"/>
        <v>209741</v>
      </c>
      <c r="L31" s="190">
        <f t="shared" si="2"/>
        <v>183523</v>
      </c>
      <c r="M31"/>
      <c r="N31" s="192">
        <f t="shared" si="7"/>
        <v>5</v>
      </c>
      <c r="O31" s="192">
        <f t="shared" si="8"/>
        <v>0</v>
      </c>
      <c r="P31" s="173" t="s">
        <v>108</v>
      </c>
      <c r="T31" s="3"/>
      <c r="V31" s="3"/>
      <c r="W31" s="13"/>
      <c r="Y31" s="3"/>
      <c r="Z31" s="3"/>
      <c r="AA31" s="3"/>
      <c r="AB31" s="15"/>
      <c r="AC31" s="3"/>
      <c r="AD31" s="3"/>
      <c r="AF31" s="13"/>
      <c r="AG31" s="12"/>
      <c r="AH31" s="13"/>
    </row>
    <row r="32" spans="1:34" ht="12.75">
      <c r="A32" s="2">
        <f t="shared" si="9"/>
        <v>27</v>
      </c>
      <c r="B32" s="173" t="s">
        <v>16</v>
      </c>
      <c r="C32" s="3">
        <v>1729199</v>
      </c>
      <c r="D32" s="171">
        <f t="shared" si="0"/>
        <v>6.160867222571431</v>
      </c>
      <c r="E32" s="172">
        <f t="shared" si="3"/>
        <v>6</v>
      </c>
      <c r="F32" s="183">
        <f t="shared" si="1"/>
        <v>266030.6153846154</v>
      </c>
      <c r="G32" s="3"/>
      <c r="H32">
        <f t="shared" si="10"/>
        <v>6</v>
      </c>
      <c r="I32" s="189">
        <f t="shared" si="4"/>
        <v>6</v>
      </c>
      <c r="J32" s="190">
        <f t="shared" si="5"/>
        <v>247028</v>
      </c>
      <c r="K32" s="190">
        <f t="shared" si="6"/>
        <v>216149</v>
      </c>
      <c r="L32" s="190">
        <f t="shared" si="2"/>
        <v>192133</v>
      </c>
      <c r="M32"/>
      <c r="N32" s="192">
        <f t="shared" si="7"/>
        <v>6</v>
      </c>
      <c r="O32" s="192">
        <f t="shared" si="8"/>
        <v>0</v>
      </c>
      <c r="P32" s="173" t="s">
        <v>16</v>
      </c>
      <c r="T32" s="3"/>
      <c r="V32" s="3"/>
      <c r="W32" s="13"/>
      <c r="Y32" s="3"/>
      <c r="Z32" s="3"/>
      <c r="AA32" s="3"/>
      <c r="AB32" s="15"/>
      <c r="AC32" s="3"/>
      <c r="AD32" s="3"/>
      <c r="AF32" s="13"/>
      <c r="AG32" s="12"/>
      <c r="AH32" s="13"/>
    </row>
    <row r="33" spans="1:34" ht="12.75">
      <c r="A33" s="2">
        <f t="shared" si="9"/>
        <v>28</v>
      </c>
      <c r="B33" s="173" t="s">
        <v>130</v>
      </c>
      <c r="C33" s="3">
        <v>395982</v>
      </c>
      <c r="D33" s="171">
        <f t="shared" si="0"/>
        <v>1.4108223082064473</v>
      </c>
      <c r="E33" s="172">
        <f t="shared" si="3"/>
        <v>1</v>
      </c>
      <c r="F33" s="183">
        <f t="shared" si="1"/>
        <v>263988</v>
      </c>
      <c r="G33" s="3"/>
      <c r="H33">
        <f t="shared" si="10"/>
        <v>1</v>
      </c>
      <c r="I33" s="189">
        <f t="shared" si="4"/>
        <v>1</v>
      </c>
      <c r="J33" s="190">
        <f t="shared" si="5"/>
        <v>197991</v>
      </c>
      <c r="K33" s="190">
        <f t="shared" si="6"/>
        <v>131994</v>
      </c>
      <c r="L33" s="190">
        <f t="shared" si="2"/>
        <v>98995</v>
      </c>
      <c r="M33"/>
      <c r="N33" s="192">
        <f t="shared" si="7"/>
        <v>1</v>
      </c>
      <c r="O33" s="192">
        <f t="shared" si="8"/>
        <v>0</v>
      </c>
      <c r="P33" s="173" t="s">
        <v>130</v>
      </c>
      <c r="T33" s="3"/>
      <c r="V33" s="3"/>
      <c r="W33" s="13"/>
      <c r="Y33" s="3"/>
      <c r="Z33" s="3"/>
      <c r="AA33" s="3"/>
      <c r="AB33" s="15"/>
      <c r="AC33" s="3"/>
      <c r="AD33" s="3"/>
      <c r="AF33" s="13"/>
      <c r="AG33" s="12"/>
      <c r="AH33" s="13"/>
    </row>
    <row r="34" spans="1:34" ht="12.75">
      <c r="A34" s="2">
        <f t="shared" si="9"/>
        <v>29</v>
      </c>
      <c r="B34" s="173" t="s">
        <v>114</v>
      </c>
      <c r="C34" s="3">
        <v>2470420</v>
      </c>
      <c r="D34" s="171">
        <f t="shared" si="0"/>
        <v>8.801722418290153</v>
      </c>
      <c r="E34" s="172">
        <f t="shared" si="3"/>
        <v>9</v>
      </c>
      <c r="F34" s="183">
        <f t="shared" si="1"/>
        <v>260044.2105263158</v>
      </c>
      <c r="G34" s="16"/>
      <c r="H34">
        <f t="shared" si="10"/>
        <v>9</v>
      </c>
      <c r="I34" s="189">
        <f t="shared" si="4"/>
        <v>8</v>
      </c>
      <c r="J34" s="191">
        <f t="shared" si="5"/>
        <v>274491</v>
      </c>
      <c r="K34" s="190">
        <f t="shared" si="6"/>
        <v>247042</v>
      </c>
      <c r="L34" s="190">
        <f t="shared" si="2"/>
        <v>224583</v>
      </c>
      <c r="M34"/>
      <c r="N34" s="192">
        <f>I34+1</f>
        <v>9</v>
      </c>
      <c r="O34" s="192">
        <f t="shared" si="8"/>
        <v>0</v>
      </c>
      <c r="P34" s="173" t="s">
        <v>114</v>
      </c>
      <c r="T34" s="3"/>
      <c r="V34" s="3"/>
      <c r="W34" s="13"/>
      <c r="Y34" s="3"/>
      <c r="Z34" s="3"/>
      <c r="AA34" s="3"/>
      <c r="AB34" s="15"/>
      <c r="AC34" s="3"/>
      <c r="AD34" s="3"/>
      <c r="AF34" s="13"/>
      <c r="AG34" s="3"/>
      <c r="AH34" s="13"/>
    </row>
    <row r="35" spans="1:34" ht="12.75">
      <c r="A35" s="2">
        <f t="shared" si="9"/>
        <v>30</v>
      </c>
      <c r="B35" s="173" t="s">
        <v>102</v>
      </c>
      <c r="C35" s="3">
        <v>389375</v>
      </c>
      <c r="D35" s="171">
        <f t="shared" si="0"/>
        <v>1.3872825943045022</v>
      </c>
      <c r="E35" s="172">
        <f t="shared" si="3"/>
        <v>1</v>
      </c>
      <c r="F35" s="183">
        <f t="shared" si="1"/>
        <v>259583.33333333334</v>
      </c>
      <c r="G35" s="3"/>
      <c r="H35">
        <f t="shared" si="10"/>
        <v>1</v>
      </c>
      <c r="I35" s="189">
        <f t="shared" si="4"/>
        <v>1</v>
      </c>
      <c r="J35" s="190">
        <f t="shared" si="5"/>
        <v>194687</v>
      </c>
      <c r="K35" s="190">
        <f t="shared" si="6"/>
        <v>129791</v>
      </c>
      <c r="L35" s="190">
        <f t="shared" si="2"/>
        <v>97343</v>
      </c>
      <c r="M35"/>
      <c r="N35" s="192">
        <f t="shared" si="7"/>
        <v>1</v>
      </c>
      <c r="O35" s="192">
        <f t="shared" si="8"/>
        <v>0</v>
      </c>
      <c r="P35" s="173" t="s">
        <v>102</v>
      </c>
      <c r="T35" s="3"/>
      <c r="V35" s="3"/>
      <c r="W35" s="13"/>
      <c r="Y35" s="3"/>
      <c r="Z35" s="3"/>
      <c r="AA35" s="3"/>
      <c r="AB35" s="15"/>
      <c r="AC35" s="3"/>
      <c r="AD35" s="3"/>
      <c r="AF35" s="13"/>
      <c r="AG35" s="12"/>
      <c r="AH35" s="13"/>
    </row>
    <row r="36" spans="1:34" ht="12.75">
      <c r="A36" s="2">
        <f t="shared" si="9"/>
        <v>31</v>
      </c>
      <c r="B36" s="173" t="s">
        <v>113</v>
      </c>
      <c r="C36" s="3">
        <v>3238480</v>
      </c>
      <c r="D36" s="171">
        <f t="shared" si="0"/>
        <v>11.538200798724223</v>
      </c>
      <c r="E36" s="172">
        <f t="shared" si="3"/>
        <v>12</v>
      </c>
      <c r="F36" s="183">
        <f t="shared" si="1"/>
        <v>259078.4</v>
      </c>
      <c r="G36" s="3"/>
      <c r="H36">
        <f t="shared" si="10"/>
        <v>12</v>
      </c>
      <c r="I36" s="189">
        <f t="shared" si="4"/>
        <v>11</v>
      </c>
      <c r="J36" s="191">
        <f t="shared" si="5"/>
        <v>269873</v>
      </c>
      <c r="K36" s="190">
        <f t="shared" si="6"/>
        <v>249113</v>
      </c>
      <c r="L36" s="190">
        <f t="shared" si="2"/>
        <v>231320</v>
      </c>
      <c r="M36"/>
      <c r="N36" s="192">
        <f>I36+1</f>
        <v>12</v>
      </c>
      <c r="O36" s="192">
        <f t="shared" si="8"/>
        <v>0</v>
      </c>
      <c r="P36" s="173" t="s">
        <v>113</v>
      </c>
      <c r="T36" s="3"/>
      <c r="V36" s="3"/>
      <c r="W36" s="13"/>
      <c r="Y36" s="3"/>
      <c r="Z36" s="3"/>
      <c r="AA36" s="3"/>
      <c r="AB36" s="15"/>
      <c r="AC36" s="3"/>
      <c r="AD36" s="3"/>
      <c r="AF36" s="13"/>
      <c r="AG36" s="12"/>
      <c r="AH36" s="13"/>
    </row>
    <row r="37" spans="1:34" ht="12.75">
      <c r="A37" s="2">
        <f t="shared" si="9"/>
        <v>32</v>
      </c>
      <c r="B37" s="173" t="s">
        <v>14</v>
      </c>
      <c r="C37" s="3">
        <v>2421829</v>
      </c>
      <c r="D37" s="171">
        <f t="shared" si="0"/>
        <v>8.628600239054583</v>
      </c>
      <c r="E37" s="172">
        <f t="shared" si="3"/>
        <v>9</v>
      </c>
      <c r="F37" s="183">
        <f t="shared" si="1"/>
        <v>254929.36842105264</v>
      </c>
      <c r="G37" s="3"/>
      <c r="H37">
        <f t="shared" si="10"/>
        <v>9</v>
      </c>
      <c r="I37" s="189">
        <f t="shared" si="4"/>
        <v>8</v>
      </c>
      <c r="J37" s="191">
        <f t="shared" si="5"/>
        <v>269092</v>
      </c>
      <c r="K37" s="190">
        <f t="shared" si="6"/>
        <v>242182</v>
      </c>
      <c r="L37" s="190">
        <f t="shared" si="2"/>
        <v>220166</v>
      </c>
      <c r="M37"/>
      <c r="N37" s="192">
        <f>I37+1</f>
        <v>9</v>
      </c>
      <c r="O37" s="192">
        <f t="shared" si="8"/>
        <v>0</v>
      </c>
      <c r="P37" s="173" t="s">
        <v>14</v>
      </c>
      <c r="T37" s="3"/>
      <c r="V37" s="3"/>
      <c r="W37" s="13"/>
      <c r="Y37" s="3"/>
      <c r="Z37" s="3"/>
      <c r="AA37" s="3"/>
      <c r="AB37" s="15"/>
      <c r="AC37" s="3"/>
      <c r="AD37" s="3"/>
      <c r="AF37" s="13"/>
      <c r="AG37" s="3"/>
      <c r="AH37" s="13"/>
    </row>
    <row r="38" spans="1:34" ht="12.75">
      <c r="A38" s="2">
        <f t="shared" si="9"/>
        <v>33</v>
      </c>
      <c r="B38" s="173" t="s">
        <v>119</v>
      </c>
      <c r="C38" s="3">
        <v>1631522</v>
      </c>
      <c r="D38" s="171">
        <f t="shared" si="0"/>
        <v>5.812859256051031</v>
      </c>
      <c r="E38" s="172">
        <f t="shared" si="3"/>
        <v>6</v>
      </c>
      <c r="F38" s="183">
        <f t="shared" si="1"/>
        <v>251003.38461538462</v>
      </c>
      <c r="G38" s="3"/>
      <c r="H38">
        <f t="shared" si="10"/>
        <v>6</v>
      </c>
      <c r="I38" s="189">
        <f t="shared" si="4"/>
        <v>5</v>
      </c>
      <c r="J38" s="191">
        <f t="shared" si="5"/>
        <v>271920</v>
      </c>
      <c r="K38" s="190">
        <f t="shared" si="6"/>
        <v>233074</v>
      </c>
      <c r="L38" s="190">
        <f t="shared" si="2"/>
        <v>203940</v>
      </c>
      <c r="M38"/>
      <c r="N38" s="192">
        <f>I38+1</f>
        <v>6</v>
      </c>
      <c r="O38" s="192">
        <f t="shared" si="8"/>
        <v>0</v>
      </c>
      <c r="P38" s="173" t="s">
        <v>119</v>
      </c>
      <c r="T38" s="3"/>
      <c r="V38" s="3"/>
      <c r="W38" s="13"/>
      <c r="Y38" s="3"/>
      <c r="Z38" s="3"/>
      <c r="AA38" s="3"/>
      <c r="AB38" s="15"/>
      <c r="AC38" s="3"/>
      <c r="AD38" s="3"/>
      <c r="AF38" s="13"/>
      <c r="AG38" s="12"/>
      <c r="AH38" s="13"/>
    </row>
    <row r="39" spans="1:34" ht="12.75">
      <c r="A39" s="2">
        <f t="shared" si="9"/>
        <v>34</v>
      </c>
      <c r="B39" s="173" t="s">
        <v>115</v>
      </c>
      <c r="C39" s="3">
        <v>1879498</v>
      </c>
      <c r="D39" s="171">
        <f t="shared" si="0"/>
        <v>6.696359194684105</v>
      </c>
      <c r="E39" s="172">
        <f t="shared" si="3"/>
        <v>7</v>
      </c>
      <c r="F39" s="183">
        <f t="shared" si="1"/>
        <v>250599.73333333334</v>
      </c>
      <c r="G39" s="16"/>
      <c r="H39">
        <f t="shared" si="10"/>
        <v>7</v>
      </c>
      <c r="I39" s="189">
        <f t="shared" si="4"/>
        <v>6</v>
      </c>
      <c r="J39" s="191">
        <f t="shared" si="5"/>
        <v>268499</v>
      </c>
      <c r="K39" s="190">
        <f t="shared" si="6"/>
        <v>234937</v>
      </c>
      <c r="L39" s="190">
        <f t="shared" si="2"/>
        <v>208833</v>
      </c>
      <c r="M39"/>
      <c r="N39" s="192">
        <f>I39+1</f>
        <v>7</v>
      </c>
      <c r="O39" s="192">
        <f t="shared" si="8"/>
        <v>0</v>
      </c>
      <c r="P39" s="173" t="s">
        <v>115</v>
      </c>
      <c r="T39" s="3"/>
      <c r="V39" s="3"/>
      <c r="W39" s="13"/>
      <c r="Y39" s="3"/>
      <c r="Z39" s="3"/>
      <c r="AA39" s="3"/>
      <c r="AB39" s="15"/>
      <c r="AC39" s="3"/>
      <c r="AD39" s="3"/>
      <c r="AF39" s="13"/>
      <c r="AG39" s="3"/>
      <c r="AH39" s="13"/>
    </row>
    <row r="40" spans="1:34" ht="12.75">
      <c r="A40" s="2">
        <f t="shared" si="9"/>
        <v>35</v>
      </c>
      <c r="B40" s="173" t="s">
        <v>126</v>
      </c>
      <c r="C40" s="3">
        <v>1375123</v>
      </c>
      <c r="D40" s="171">
        <f t="shared" si="0"/>
        <v>4.899349477824179</v>
      </c>
      <c r="E40" s="172">
        <f t="shared" si="3"/>
        <v>5</v>
      </c>
      <c r="F40" s="183">
        <f t="shared" si="1"/>
        <v>250022.36363636365</v>
      </c>
      <c r="G40" s="3"/>
      <c r="H40">
        <f t="shared" si="10"/>
        <v>5</v>
      </c>
      <c r="I40" s="189">
        <f t="shared" si="4"/>
        <v>4</v>
      </c>
      <c r="J40" s="191">
        <f t="shared" si="5"/>
        <v>275024</v>
      </c>
      <c r="K40" s="190">
        <f t="shared" si="6"/>
        <v>229187</v>
      </c>
      <c r="L40" s="190">
        <f t="shared" si="2"/>
        <v>196446</v>
      </c>
      <c r="M40"/>
      <c r="N40" s="192">
        <f>I40+1</f>
        <v>5</v>
      </c>
      <c r="O40" s="192">
        <f t="shared" si="8"/>
        <v>0</v>
      </c>
      <c r="P40" s="173" t="s">
        <v>126</v>
      </c>
      <c r="T40" s="3"/>
      <c r="V40" s="3"/>
      <c r="W40" s="13"/>
      <c r="Y40" s="3"/>
      <c r="Z40" s="3"/>
      <c r="AA40" s="3"/>
      <c r="AB40" s="15"/>
      <c r="AC40" s="3"/>
      <c r="AD40" s="3"/>
      <c r="AF40" s="13"/>
      <c r="AG40" s="12"/>
      <c r="AH40" s="13"/>
    </row>
    <row r="41" spans="1:34" ht="12.75">
      <c r="A41" s="2">
        <f t="shared" si="9"/>
        <v>36</v>
      </c>
      <c r="B41" s="173" t="s">
        <v>103</v>
      </c>
      <c r="C41" s="3">
        <v>1854444</v>
      </c>
      <c r="D41" s="171">
        <f t="shared" si="0"/>
        <v>6.607095687479727</v>
      </c>
      <c r="E41" s="172">
        <f t="shared" si="3"/>
        <v>7</v>
      </c>
      <c r="F41" s="183">
        <f t="shared" si="1"/>
        <v>247259.2</v>
      </c>
      <c r="G41" s="3"/>
      <c r="H41">
        <f t="shared" si="10"/>
        <v>7</v>
      </c>
      <c r="I41" s="189">
        <f t="shared" si="4"/>
        <v>6</v>
      </c>
      <c r="J41" s="197">
        <f t="shared" si="5"/>
        <v>264920</v>
      </c>
      <c r="K41" s="190">
        <f t="shared" si="6"/>
        <v>231805</v>
      </c>
      <c r="L41" s="190">
        <f t="shared" si="2"/>
        <v>206049</v>
      </c>
      <c r="M41"/>
      <c r="N41" s="192">
        <f t="shared" si="7"/>
        <v>6</v>
      </c>
      <c r="O41" s="198">
        <f t="shared" si="8"/>
        <v>1</v>
      </c>
      <c r="P41" s="173" t="s">
        <v>103</v>
      </c>
      <c r="T41" s="3"/>
      <c r="V41" s="3"/>
      <c r="W41" s="13"/>
      <c r="Y41" s="3"/>
      <c r="Z41" s="3"/>
      <c r="AA41" s="3"/>
      <c r="AB41" s="15"/>
      <c r="AC41" s="3"/>
      <c r="AD41" s="3"/>
      <c r="AF41" s="13"/>
      <c r="AG41" s="12"/>
      <c r="AH41" s="13"/>
    </row>
    <row r="42" spans="1:34" ht="12.75">
      <c r="A42" s="2">
        <f t="shared" si="9"/>
        <v>37</v>
      </c>
      <c r="B42" s="173" t="s">
        <v>106</v>
      </c>
      <c r="C42" s="3">
        <v>1606897</v>
      </c>
      <c r="D42" s="171">
        <f t="shared" si="0"/>
        <v>5.725124209156011</v>
      </c>
      <c r="E42" s="172">
        <f t="shared" si="3"/>
        <v>6</v>
      </c>
      <c r="F42" s="183">
        <f t="shared" si="1"/>
        <v>247214.92307692306</v>
      </c>
      <c r="G42" s="3"/>
      <c r="H42">
        <f t="shared" si="10"/>
        <v>6</v>
      </c>
      <c r="I42" s="189">
        <f t="shared" si="4"/>
        <v>5</v>
      </c>
      <c r="J42" s="191">
        <f t="shared" si="5"/>
        <v>267816</v>
      </c>
      <c r="K42" s="190">
        <f t="shared" si="6"/>
        <v>229556</v>
      </c>
      <c r="L42" s="190">
        <f t="shared" si="2"/>
        <v>200862</v>
      </c>
      <c r="M42"/>
      <c r="N42" s="192">
        <f>I42+1</f>
        <v>6</v>
      </c>
      <c r="O42" s="192">
        <f t="shared" si="8"/>
        <v>0</v>
      </c>
      <c r="P42" s="173" t="s">
        <v>106</v>
      </c>
      <c r="T42" s="3"/>
      <c r="V42" s="3"/>
      <c r="W42" s="13"/>
      <c r="Y42" s="3"/>
      <c r="Z42" s="3"/>
      <c r="AA42" s="3"/>
      <c r="AB42" s="15"/>
      <c r="AC42" s="3"/>
      <c r="AD42" s="3"/>
      <c r="AF42" s="13"/>
      <c r="AG42" s="12"/>
      <c r="AH42" s="13"/>
    </row>
    <row r="43" spans="1:34" ht="12.75">
      <c r="A43" s="2">
        <f t="shared" si="9"/>
        <v>38</v>
      </c>
      <c r="B43" s="173" t="s">
        <v>13</v>
      </c>
      <c r="C43" s="3">
        <v>359611</v>
      </c>
      <c r="D43" s="171">
        <f t="shared" si="0"/>
        <v>1.281238089298071</v>
      </c>
      <c r="E43" s="172">
        <f t="shared" si="3"/>
        <v>1</v>
      </c>
      <c r="F43" s="183">
        <f t="shared" si="1"/>
        <v>239740.66666666666</v>
      </c>
      <c r="G43" s="3"/>
      <c r="H43">
        <f t="shared" si="10"/>
        <v>1</v>
      </c>
      <c r="I43" s="189">
        <f t="shared" si="4"/>
        <v>1</v>
      </c>
      <c r="J43" s="190">
        <f t="shared" si="5"/>
        <v>179805</v>
      </c>
      <c r="K43" s="190">
        <f t="shared" si="6"/>
        <v>119870</v>
      </c>
      <c r="L43" s="190">
        <f t="shared" si="2"/>
        <v>89902</v>
      </c>
      <c r="M43"/>
      <c r="N43" s="192">
        <f t="shared" si="7"/>
        <v>1</v>
      </c>
      <c r="O43" s="192">
        <f t="shared" si="8"/>
        <v>0</v>
      </c>
      <c r="P43" s="173" t="s">
        <v>13</v>
      </c>
      <c r="T43" s="3"/>
      <c r="V43" s="3"/>
      <c r="W43" s="13"/>
      <c r="Y43" s="3"/>
      <c r="Z43" s="3"/>
      <c r="AA43" s="3"/>
      <c r="AB43" s="15"/>
      <c r="AC43" s="3"/>
      <c r="AD43" s="3"/>
      <c r="AF43" s="13"/>
      <c r="AG43" s="12"/>
      <c r="AH43" s="13"/>
    </row>
    <row r="44" spans="1:34" ht="12.75">
      <c r="A44" s="2">
        <f t="shared" si="9"/>
        <v>39</v>
      </c>
      <c r="B44" s="173" t="s">
        <v>15</v>
      </c>
      <c r="C44" s="3">
        <v>1552423</v>
      </c>
      <c r="D44" s="171">
        <f t="shared" si="0"/>
        <v>5.531041815468323</v>
      </c>
      <c r="E44" s="172">
        <f t="shared" si="3"/>
        <v>6</v>
      </c>
      <c r="F44" s="183">
        <f t="shared" si="1"/>
        <v>238834.3076923077</v>
      </c>
      <c r="G44" s="3"/>
      <c r="H44">
        <f t="shared" si="10"/>
        <v>6</v>
      </c>
      <c r="I44" s="189">
        <f t="shared" si="4"/>
        <v>5</v>
      </c>
      <c r="J44" s="190">
        <f t="shared" si="5"/>
        <v>258737</v>
      </c>
      <c r="K44" s="190">
        <f t="shared" si="6"/>
        <v>221774</v>
      </c>
      <c r="L44" s="190">
        <f t="shared" si="2"/>
        <v>194052</v>
      </c>
      <c r="M44"/>
      <c r="N44" s="192">
        <f t="shared" si="7"/>
        <v>5</v>
      </c>
      <c r="O44" s="198">
        <f t="shared" si="8"/>
        <v>1</v>
      </c>
      <c r="P44" s="173" t="s">
        <v>15</v>
      </c>
      <c r="T44" s="3"/>
      <c r="V44" s="3"/>
      <c r="W44" s="13"/>
      <c r="Y44" s="3"/>
      <c r="Z44" s="3"/>
      <c r="AA44" s="3"/>
      <c r="AB44" s="15"/>
      <c r="AC44" s="3"/>
      <c r="AD44" s="3"/>
      <c r="AF44" s="13"/>
      <c r="AG44" s="3"/>
      <c r="AH44" s="13"/>
    </row>
    <row r="45" spans="1:34" ht="12.75">
      <c r="A45" s="2">
        <f t="shared" si="9"/>
        <v>40</v>
      </c>
      <c r="B45" s="173" t="s">
        <v>105</v>
      </c>
      <c r="C45" s="3">
        <v>1034849</v>
      </c>
      <c r="D45" s="171">
        <f t="shared" si="0"/>
        <v>3.687006113472667</v>
      </c>
      <c r="E45" s="172">
        <f t="shared" si="3"/>
        <v>4</v>
      </c>
      <c r="F45" s="183">
        <f t="shared" si="1"/>
        <v>229966.44444444444</v>
      </c>
      <c r="G45" s="3"/>
      <c r="H45">
        <f t="shared" si="10"/>
        <v>4</v>
      </c>
      <c r="I45" s="189">
        <f t="shared" si="4"/>
        <v>3</v>
      </c>
      <c r="J45" s="190">
        <f t="shared" si="5"/>
        <v>258712</v>
      </c>
      <c r="K45" s="190">
        <f t="shared" si="6"/>
        <v>206969</v>
      </c>
      <c r="L45" s="190">
        <f t="shared" si="2"/>
        <v>172474</v>
      </c>
      <c r="M45"/>
      <c r="N45" s="192">
        <f t="shared" si="7"/>
        <v>3</v>
      </c>
      <c r="O45" s="198">
        <f t="shared" si="8"/>
        <v>1</v>
      </c>
      <c r="P45" s="173" t="s">
        <v>105</v>
      </c>
      <c r="T45" s="3"/>
      <c r="V45" s="3"/>
      <c r="W45" s="13"/>
      <c r="Y45" s="3"/>
      <c r="Z45" s="3"/>
      <c r="AA45" s="3"/>
      <c r="AB45" s="15"/>
      <c r="AC45" s="3"/>
      <c r="AD45" s="3"/>
      <c r="AF45" s="13"/>
      <c r="AG45" s="12"/>
      <c r="AH45" s="13"/>
    </row>
    <row r="46" spans="1:34" ht="12.75">
      <c r="A46" s="2">
        <f t="shared" si="9"/>
        <v>41</v>
      </c>
      <c r="B46" s="173" t="s">
        <v>118</v>
      </c>
      <c r="C46" s="3">
        <v>797418</v>
      </c>
      <c r="D46" s="171">
        <f t="shared" si="0"/>
        <v>2.8410763705556534</v>
      </c>
      <c r="E46" s="172">
        <f t="shared" si="3"/>
        <v>3</v>
      </c>
      <c r="F46" s="183">
        <f t="shared" si="1"/>
        <v>227833.7142857143</v>
      </c>
      <c r="G46" s="3"/>
      <c r="H46">
        <f t="shared" si="10"/>
        <v>3</v>
      </c>
      <c r="I46" s="189">
        <f t="shared" si="4"/>
        <v>2</v>
      </c>
      <c r="J46" s="191">
        <f t="shared" si="5"/>
        <v>265806</v>
      </c>
      <c r="K46" s="190">
        <f t="shared" si="6"/>
        <v>199354</v>
      </c>
      <c r="L46" s="190">
        <f t="shared" si="2"/>
        <v>159483</v>
      </c>
      <c r="M46"/>
      <c r="N46" s="192">
        <f>I46+1</f>
        <v>3</v>
      </c>
      <c r="O46" s="192">
        <f t="shared" si="8"/>
        <v>0</v>
      </c>
      <c r="P46" s="173" t="s">
        <v>118</v>
      </c>
      <c r="T46" s="3"/>
      <c r="V46" s="3"/>
      <c r="W46" s="13"/>
      <c r="Y46" s="3"/>
      <c r="Z46" s="3"/>
      <c r="AA46" s="3"/>
      <c r="AB46" s="15"/>
      <c r="AC46" s="3"/>
      <c r="AD46" s="3"/>
      <c r="AF46" s="13"/>
      <c r="AG46" s="12"/>
      <c r="AH46" s="13"/>
    </row>
    <row r="47" spans="1:34" ht="12.75">
      <c r="A47" s="2">
        <f t="shared" si="9"/>
        <v>42</v>
      </c>
      <c r="B47" s="173" t="s">
        <v>125</v>
      </c>
      <c r="C47" s="3">
        <v>524729</v>
      </c>
      <c r="D47" s="171">
        <f t="shared" si="0"/>
        <v>1.8695278547076908</v>
      </c>
      <c r="E47" s="172">
        <f t="shared" si="3"/>
        <v>2</v>
      </c>
      <c r="F47" s="183">
        <f t="shared" si="1"/>
        <v>209891.6</v>
      </c>
      <c r="G47" s="16"/>
      <c r="H47">
        <f t="shared" si="10"/>
        <v>2</v>
      </c>
      <c r="I47" s="189">
        <f t="shared" si="4"/>
        <v>1</v>
      </c>
      <c r="J47" s="190">
        <f t="shared" si="5"/>
        <v>262364</v>
      </c>
      <c r="K47" s="190">
        <f t="shared" si="6"/>
        <v>174909</v>
      </c>
      <c r="L47" s="190">
        <f t="shared" si="2"/>
        <v>131182</v>
      </c>
      <c r="M47"/>
      <c r="N47" s="192">
        <f t="shared" si="7"/>
        <v>1</v>
      </c>
      <c r="O47" s="198">
        <f t="shared" si="8"/>
        <v>1</v>
      </c>
      <c r="P47" s="173" t="s">
        <v>125</v>
      </c>
      <c r="T47" s="3"/>
      <c r="V47" s="3"/>
      <c r="W47" s="13"/>
      <c r="Y47" s="3"/>
      <c r="Z47" s="3"/>
      <c r="AA47" s="3"/>
      <c r="AB47" s="15"/>
      <c r="AC47" s="3"/>
      <c r="AD47" s="3"/>
      <c r="AF47" s="13"/>
      <c r="AG47" s="12"/>
      <c r="AH47" s="13"/>
    </row>
    <row r="48" spans="1:34" ht="12.75">
      <c r="A48" s="2">
        <f t="shared" si="9"/>
        <v>43</v>
      </c>
      <c r="B48" s="173" t="s">
        <v>12</v>
      </c>
      <c r="C48" s="3">
        <v>505741</v>
      </c>
      <c r="D48" s="171">
        <f t="shared" si="0"/>
        <v>1.8018765625069746</v>
      </c>
      <c r="E48" s="172">
        <f t="shared" si="3"/>
        <v>2</v>
      </c>
      <c r="F48" s="183">
        <f t="shared" si="1"/>
        <v>202296.4</v>
      </c>
      <c r="G48" s="3"/>
      <c r="H48">
        <f t="shared" si="10"/>
        <v>2</v>
      </c>
      <c r="I48" s="189">
        <f t="shared" si="4"/>
        <v>1</v>
      </c>
      <c r="J48" s="190">
        <f t="shared" si="5"/>
        <v>252870</v>
      </c>
      <c r="K48" s="190">
        <f t="shared" si="6"/>
        <v>168580</v>
      </c>
      <c r="L48" s="190">
        <f t="shared" si="2"/>
        <v>126435</v>
      </c>
      <c r="M48"/>
      <c r="N48" s="192">
        <f t="shared" si="7"/>
        <v>1</v>
      </c>
      <c r="O48" s="198">
        <f t="shared" si="8"/>
        <v>1</v>
      </c>
      <c r="P48" s="173" t="s">
        <v>12</v>
      </c>
      <c r="T48" s="3"/>
      <c r="V48" s="3"/>
      <c r="W48" s="13"/>
      <c r="Y48" s="3"/>
      <c r="Z48" s="3"/>
      <c r="AA48" s="3"/>
      <c r="AB48" s="15"/>
      <c r="AC48" s="3"/>
      <c r="AD48" s="3"/>
      <c r="AF48" s="13"/>
      <c r="AG48" s="12"/>
      <c r="AH48" s="13"/>
    </row>
    <row r="49" spans="1:34" ht="12.75">
      <c r="A49" s="2">
        <f t="shared" si="9"/>
        <v>44</v>
      </c>
      <c r="B49" s="173" t="s">
        <v>128</v>
      </c>
      <c r="C49" s="3">
        <v>465292</v>
      </c>
      <c r="D49" s="171">
        <f t="shared" si="0"/>
        <v>1.6577630635483285</v>
      </c>
      <c r="E49" s="172">
        <f t="shared" si="3"/>
        <v>2</v>
      </c>
      <c r="F49" s="183">
        <f t="shared" si="1"/>
        <v>186116.8</v>
      </c>
      <c r="G49" s="3"/>
      <c r="H49">
        <f t="shared" si="10"/>
        <v>2</v>
      </c>
      <c r="I49" s="189">
        <f t="shared" si="4"/>
        <v>1</v>
      </c>
      <c r="J49" s="190">
        <f t="shared" si="5"/>
        <v>232646</v>
      </c>
      <c r="K49" s="190">
        <f t="shared" si="6"/>
        <v>155097</v>
      </c>
      <c r="L49" s="190">
        <f t="shared" si="2"/>
        <v>116323</v>
      </c>
      <c r="M49"/>
      <c r="N49" s="192">
        <f t="shared" si="7"/>
        <v>1</v>
      </c>
      <c r="O49" s="198">
        <f t="shared" si="8"/>
        <v>1</v>
      </c>
      <c r="P49" s="173" t="s">
        <v>128</v>
      </c>
      <c r="T49" s="3"/>
      <c r="V49" s="3"/>
      <c r="W49" s="13"/>
      <c r="Y49" s="3"/>
      <c r="Z49" s="3"/>
      <c r="AA49" s="3"/>
      <c r="AB49" s="15"/>
      <c r="AC49" s="3"/>
      <c r="AD49" s="3"/>
      <c r="AF49" s="13"/>
      <c r="AG49" s="12"/>
      <c r="AH49" s="13"/>
    </row>
    <row r="50" spans="1:34" ht="12.75">
      <c r="A50" s="2">
        <f t="shared" si="9"/>
        <v>45</v>
      </c>
      <c r="B50" s="173" t="s">
        <v>111</v>
      </c>
      <c r="C50" s="3">
        <v>441536</v>
      </c>
      <c r="D50" s="171">
        <f t="shared" si="0"/>
        <v>1.5731241285620101</v>
      </c>
      <c r="E50" s="172">
        <f t="shared" si="3"/>
        <v>2</v>
      </c>
      <c r="F50" s="183">
        <f t="shared" si="1"/>
        <v>176614.4</v>
      </c>
      <c r="G50" s="3"/>
      <c r="H50">
        <f t="shared" si="10"/>
        <v>2</v>
      </c>
      <c r="I50" s="189">
        <f t="shared" si="4"/>
        <v>1</v>
      </c>
      <c r="J50" s="190">
        <f t="shared" si="5"/>
        <v>220768</v>
      </c>
      <c r="K50" s="190">
        <f t="shared" si="6"/>
        <v>147178</v>
      </c>
      <c r="L50" s="190">
        <f t="shared" si="2"/>
        <v>110384</v>
      </c>
      <c r="M50"/>
      <c r="N50" s="192">
        <f t="shared" si="7"/>
        <v>1</v>
      </c>
      <c r="O50" s="198">
        <f t="shared" si="8"/>
        <v>1</v>
      </c>
      <c r="P50" s="173" t="s">
        <v>111</v>
      </c>
      <c r="T50" s="3"/>
      <c r="V50" s="3"/>
      <c r="W50" s="13"/>
      <c r="Y50" s="3"/>
      <c r="Z50" s="3"/>
      <c r="AA50" s="3"/>
      <c r="AB50" s="15"/>
      <c r="AC50" s="3"/>
      <c r="AD50" s="3"/>
      <c r="AF50" s="13"/>
      <c r="AG50" s="3"/>
      <c r="AH50" s="13"/>
    </row>
    <row r="51" spans="1:34" ht="12.75">
      <c r="A51" s="2">
        <f t="shared" si="9"/>
        <v>46</v>
      </c>
      <c r="B51" s="173" t="s">
        <v>107</v>
      </c>
      <c r="C51" s="3">
        <v>238380</v>
      </c>
      <c r="D51" s="171">
        <f t="shared" si="0"/>
        <v>0.849310882389232</v>
      </c>
      <c r="E51" s="172">
        <f t="shared" si="3"/>
        <v>1</v>
      </c>
      <c r="F51" s="183">
        <f t="shared" si="1"/>
        <v>158920</v>
      </c>
      <c r="G51" s="3"/>
      <c r="H51">
        <f t="shared" si="10"/>
        <v>1</v>
      </c>
      <c r="I51" s="189">
        <v>1</v>
      </c>
      <c r="J51" s="190">
        <f t="shared" si="5"/>
        <v>119190</v>
      </c>
      <c r="K51" s="190">
        <f t="shared" si="6"/>
        <v>79460</v>
      </c>
      <c r="L51" s="190">
        <f t="shared" si="2"/>
        <v>59595</v>
      </c>
      <c r="M51"/>
      <c r="N51" s="192">
        <f t="shared" si="7"/>
        <v>1</v>
      </c>
      <c r="O51" s="192">
        <f t="shared" si="8"/>
        <v>0</v>
      </c>
      <c r="P51" s="173" t="s">
        <v>107</v>
      </c>
      <c r="T51" s="3"/>
      <c r="V51" s="3"/>
      <c r="W51" s="13"/>
      <c r="Y51" s="3"/>
      <c r="Z51" s="3"/>
      <c r="AA51" s="3"/>
      <c r="AB51" s="15"/>
      <c r="AC51" s="3"/>
      <c r="AD51" s="3"/>
      <c r="AF51" s="13"/>
      <c r="AG51" s="12"/>
      <c r="AH51" s="13"/>
    </row>
    <row r="52" spans="1:34" ht="12.75">
      <c r="A52" s="2">
        <f t="shared" si="9"/>
        <v>47</v>
      </c>
      <c r="B52" s="173" t="s">
        <v>18</v>
      </c>
      <c r="C52" s="3">
        <v>223630</v>
      </c>
      <c r="D52" s="171">
        <f t="shared" si="0"/>
        <v>0.7967589253658192</v>
      </c>
      <c r="E52" s="172">
        <f t="shared" si="3"/>
        <v>1</v>
      </c>
      <c r="F52" s="183">
        <f t="shared" si="1"/>
        <v>149086.66666666666</v>
      </c>
      <c r="G52" s="3"/>
      <c r="H52">
        <f t="shared" si="10"/>
        <v>1</v>
      </c>
      <c r="I52" s="189">
        <v>1</v>
      </c>
      <c r="J52" s="190">
        <f t="shared" si="5"/>
        <v>111815</v>
      </c>
      <c r="K52" s="190">
        <f t="shared" si="6"/>
        <v>74543</v>
      </c>
      <c r="L52" s="190">
        <f t="shared" si="2"/>
        <v>55907</v>
      </c>
      <c r="M52"/>
      <c r="N52" s="192">
        <f t="shared" si="7"/>
        <v>1</v>
      </c>
      <c r="O52" s="192">
        <f t="shared" si="8"/>
        <v>0</v>
      </c>
      <c r="P52" s="173" t="s">
        <v>18</v>
      </c>
      <c r="T52" s="3"/>
      <c r="V52" s="3"/>
      <c r="W52" s="13"/>
      <c r="Y52" s="3"/>
      <c r="Z52" s="3"/>
      <c r="AA52" s="3"/>
      <c r="AB52" s="15"/>
      <c r="AC52" s="3"/>
      <c r="AD52" s="3"/>
      <c r="AF52" s="13"/>
      <c r="AG52" s="12"/>
      <c r="AH52" s="13"/>
    </row>
    <row r="53" spans="1:34" ht="12.75">
      <c r="A53" s="2">
        <f t="shared" si="9"/>
        <v>48</v>
      </c>
      <c r="B53" s="173" t="s">
        <v>127</v>
      </c>
      <c r="C53" s="3">
        <v>86390</v>
      </c>
      <c r="D53" s="171">
        <f t="shared" si="0"/>
        <v>0.30779414015272155</v>
      </c>
      <c r="E53" s="172">
        <v>1</v>
      </c>
      <c r="F53" s="183">
        <f t="shared" si="1"/>
        <v>57593.333333333336</v>
      </c>
      <c r="G53" s="3"/>
      <c r="H53">
        <f t="shared" si="10"/>
        <v>1</v>
      </c>
      <c r="I53" s="189">
        <v>1</v>
      </c>
      <c r="J53" s="190">
        <f t="shared" si="5"/>
        <v>43195</v>
      </c>
      <c r="K53" s="190">
        <f t="shared" si="6"/>
        <v>28796</v>
      </c>
      <c r="L53" s="190">
        <f t="shared" si="2"/>
        <v>21597</v>
      </c>
      <c r="M53"/>
      <c r="N53" s="192">
        <f t="shared" si="7"/>
        <v>1</v>
      </c>
      <c r="O53" s="192">
        <f t="shared" si="8"/>
        <v>0</v>
      </c>
      <c r="P53" s="173" t="s">
        <v>127</v>
      </c>
      <c r="T53" s="3"/>
      <c r="V53" s="3"/>
      <c r="W53" s="13"/>
      <c r="Y53" s="3"/>
      <c r="Z53" s="3"/>
      <c r="AA53" s="3"/>
      <c r="AB53" s="15"/>
      <c r="AC53" s="3"/>
      <c r="AD53" s="3"/>
      <c r="AF53" s="13"/>
      <c r="AG53" s="3"/>
      <c r="AH53" s="13"/>
    </row>
    <row r="54" spans="1:34" ht="12.75">
      <c r="A54" s="26"/>
      <c r="B54" s="28" t="s">
        <v>38</v>
      </c>
      <c r="C54" s="29">
        <f>SUM(C6:C53)</f>
        <v>122093455</v>
      </c>
      <c r="D54" s="29"/>
      <c r="E54" s="179">
        <f>SUM(E6:E53)</f>
        <v>433</v>
      </c>
      <c r="F54" s="29"/>
      <c r="G54" s="29"/>
      <c r="H54" s="179">
        <f>SUM(H6:H53)</f>
        <v>435</v>
      </c>
      <c r="I54" s="188">
        <f>SUM(I6:I53)</f>
        <v>414</v>
      </c>
      <c r="J54" s="180"/>
      <c r="K54" s="180"/>
      <c r="L54" s="180"/>
      <c r="M54" s="180"/>
      <c r="N54" s="181">
        <f>SUM(N6:N53)</f>
        <v>435</v>
      </c>
      <c r="O54" s="196"/>
      <c r="T54" s="3"/>
      <c r="V54" s="3"/>
      <c r="Y54" s="3"/>
      <c r="Z54" s="3"/>
      <c r="AB54" s="3"/>
      <c r="AC54" s="3"/>
      <c r="AD54" s="3"/>
      <c r="AE54" s="3"/>
      <c r="AF54" s="3"/>
      <c r="AH54" s="13"/>
    </row>
    <row r="55" spans="3:28" ht="12.75">
      <c r="C55" s="16"/>
      <c r="D55" s="16"/>
      <c r="E55" s="16"/>
      <c r="F55" s="16"/>
      <c r="H55" s="3"/>
      <c r="I55" s="3"/>
      <c r="U55" s="2"/>
      <c r="Z55" s="3"/>
      <c r="AA55" s="3"/>
      <c r="AB55" s="3"/>
    </row>
    <row r="56" spans="2:34" ht="12.75">
      <c r="B56" s="18"/>
      <c r="C56" s="3"/>
      <c r="D56" s="3"/>
      <c r="E56" s="3"/>
      <c r="F56" s="3"/>
      <c r="H56" s="3"/>
      <c r="I56" s="3"/>
      <c r="U56" s="2"/>
      <c r="Y56" s="15"/>
      <c r="Z56" s="3"/>
      <c r="AA56" s="3"/>
      <c r="AB56" s="15"/>
      <c r="AH56" s="18"/>
    </row>
    <row r="57" spans="8:28" ht="12.75">
      <c r="H57" s="3"/>
      <c r="I57" s="3"/>
      <c r="U57" s="2"/>
      <c r="Z57" s="3"/>
      <c r="AB57" s="3"/>
    </row>
    <row r="58" spans="3:28" ht="12.75">
      <c r="C58" s="3"/>
      <c r="D58" s="3"/>
      <c r="E58" s="3"/>
      <c r="F58" s="3"/>
      <c r="H58" s="3"/>
      <c r="I58" s="3"/>
      <c r="U58" s="2"/>
      <c r="Y58" s="3"/>
      <c r="Z58" s="3"/>
      <c r="AA58" s="3"/>
      <c r="AB58" s="3"/>
    </row>
    <row r="59" spans="9:21" ht="12.75">
      <c r="I59" s="3"/>
      <c r="U59" s="2"/>
    </row>
    <row r="60" spans="2:21" ht="12.75">
      <c r="B60" s="18"/>
      <c r="I60" s="3"/>
      <c r="U60" s="2"/>
    </row>
    <row r="61" spans="9:21" ht="12.75">
      <c r="I61" s="3"/>
      <c r="U61" s="2"/>
    </row>
    <row r="62" ht="12.75">
      <c r="U62" s="2"/>
    </row>
    <row r="63" spans="9:21" ht="12.75">
      <c r="I63" s="3"/>
      <c r="U63" s="2"/>
    </row>
    <row r="64" spans="2:21" ht="12.75">
      <c r="B64" s="200"/>
      <c r="C64" s="200"/>
      <c r="D64" s="200"/>
      <c r="E64" s="200"/>
      <c r="U64" s="2"/>
    </row>
    <row r="65" spans="1:21" ht="25.5">
      <c r="A65" s="211"/>
      <c r="B65" s="208"/>
      <c r="C65" s="206" t="s">
        <v>25</v>
      </c>
      <c r="D65" s="208" t="s">
        <v>26</v>
      </c>
      <c r="E65" s="207" t="s">
        <v>24</v>
      </c>
      <c r="I65" s="3"/>
      <c r="U65" s="2"/>
    </row>
    <row r="66" spans="1:21" ht="12.75">
      <c r="A66" s="212">
        <v>1</v>
      </c>
      <c r="B66" s="215" t="s">
        <v>4</v>
      </c>
      <c r="C66" s="182">
        <v>9</v>
      </c>
      <c r="D66" s="216">
        <v>8</v>
      </c>
      <c r="E66" s="217">
        <f>C66-D66</f>
        <v>1</v>
      </c>
      <c r="H66" s="173" t="s">
        <v>4</v>
      </c>
      <c r="I66" s="3">
        <v>2382222</v>
      </c>
      <c r="J66" s="2">
        <f>INT(I66/265806)</f>
        <v>8</v>
      </c>
      <c r="K66" s="2">
        <f>D66-J66</f>
        <v>0</v>
      </c>
      <c r="U66" s="2"/>
    </row>
    <row r="67" spans="1:21" ht="12.75">
      <c r="A67" s="213">
        <f>A66+1</f>
        <v>2</v>
      </c>
      <c r="B67" s="209" t="s">
        <v>117</v>
      </c>
      <c r="C67" s="20">
        <v>8</v>
      </c>
      <c r="D67" s="167">
        <v>7</v>
      </c>
      <c r="E67" s="201">
        <f aca="true" t="shared" si="11" ref="E67:E113">C67-D67</f>
        <v>1</v>
      </c>
      <c r="H67" s="173" t="s">
        <v>117</v>
      </c>
      <c r="I67" s="3">
        <v>2101593</v>
      </c>
      <c r="J67" s="2">
        <f aca="true" t="shared" si="12" ref="J67:J113">INT(I67/265806)</f>
        <v>7</v>
      </c>
      <c r="K67" s="2">
        <f aca="true" t="shared" si="13" ref="K67:K113">D67-J67</f>
        <v>0</v>
      </c>
      <c r="U67" s="2"/>
    </row>
    <row r="68" spans="1:21" ht="12.75">
      <c r="A68" s="213">
        <f aca="true" t="shared" si="14" ref="A68:A113">A67+1</f>
        <v>3</v>
      </c>
      <c r="B68" s="209" t="s">
        <v>17</v>
      </c>
      <c r="C68" s="20">
        <v>10</v>
      </c>
      <c r="D68" s="167">
        <v>11</v>
      </c>
      <c r="E68" s="202">
        <f t="shared" si="11"/>
        <v>-1</v>
      </c>
      <c r="H68" s="173" t="s">
        <v>17</v>
      </c>
      <c r="I68" s="3">
        <v>2931721</v>
      </c>
      <c r="J68" s="2">
        <f t="shared" si="12"/>
        <v>11</v>
      </c>
      <c r="K68" s="2">
        <f t="shared" si="13"/>
        <v>0</v>
      </c>
      <c r="U68" s="2"/>
    </row>
    <row r="69" spans="1:21" ht="12.75">
      <c r="A69" s="213">
        <f t="shared" si="14"/>
        <v>4</v>
      </c>
      <c r="B69" s="209" t="s">
        <v>6</v>
      </c>
      <c r="C69" s="20">
        <v>34</v>
      </c>
      <c r="D69" s="167">
        <v>36</v>
      </c>
      <c r="E69" s="202">
        <f t="shared" si="11"/>
        <v>-2</v>
      </c>
      <c r="H69" s="173" t="s">
        <v>6</v>
      </c>
      <c r="I69" s="3">
        <v>9631299</v>
      </c>
      <c r="J69" s="2">
        <f t="shared" si="12"/>
        <v>36</v>
      </c>
      <c r="K69" s="2">
        <f t="shared" si="13"/>
        <v>0</v>
      </c>
      <c r="U69" s="2"/>
    </row>
    <row r="70" spans="1:21" ht="12.75">
      <c r="A70" s="213">
        <f t="shared" si="14"/>
        <v>5</v>
      </c>
      <c r="B70" s="209" t="s">
        <v>129</v>
      </c>
      <c r="C70" s="20">
        <v>14</v>
      </c>
      <c r="D70" s="167">
        <v>15</v>
      </c>
      <c r="E70" s="202">
        <f t="shared" si="11"/>
        <v>-1</v>
      </c>
      <c r="H70" s="173" t="s">
        <v>129</v>
      </c>
      <c r="I70" s="3">
        <v>4041319</v>
      </c>
      <c r="J70" s="2">
        <f t="shared" si="12"/>
        <v>15</v>
      </c>
      <c r="K70" s="2">
        <f t="shared" si="13"/>
        <v>0</v>
      </c>
      <c r="U70" s="2"/>
    </row>
    <row r="71" spans="1:21" ht="12.75">
      <c r="A71" s="213">
        <f t="shared" si="14"/>
        <v>6</v>
      </c>
      <c r="B71" s="209" t="s">
        <v>99</v>
      </c>
      <c r="C71" s="20">
        <v>9</v>
      </c>
      <c r="D71" s="167">
        <v>9</v>
      </c>
      <c r="E71" s="203">
        <f t="shared" si="11"/>
        <v>0</v>
      </c>
      <c r="H71" s="173" t="s">
        <v>99</v>
      </c>
      <c r="I71" s="3">
        <v>2646242</v>
      </c>
      <c r="J71" s="2">
        <f t="shared" si="12"/>
        <v>9</v>
      </c>
      <c r="K71" s="2">
        <f t="shared" si="13"/>
        <v>0</v>
      </c>
      <c r="U71" s="2"/>
    </row>
    <row r="72" spans="1:21" ht="12.75">
      <c r="A72" s="213">
        <f t="shared" si="14"/>
        <v>7</v>
      </c>
      <c r="B72" s="209" t="s">
        <v>112</v>
      </c>
      <c r="C72" s="20">
        <v>27</v>
      </c>
      <c r="D72" s="167">
        <v>28</v>
      </c>
      <c r="E72" s="202">
        <f t="shared" si="11"/>
        <v>-1</v>
      </c>
      <c r="H72" s="173" t="s">
        <v>112</v>
      </c>
      <c r="I72" s="3">
        <v>7630388</v>
      </c>
      <c r="J72" s="2">
        <f t="shared" si="12"/>
        <v>28</v>
      </c>
      <c r="K72" s="2">
        <f t="shared" si="13"/>
        <v>0</v>
      </c>
      <c r="U72" s="2"/>
    </row>
    <row r="73" spans="1:21" ht="12.75">
      <c r="A73" s="213">
        <f t="shared" si="14"/>
        <v>8</v>
      </c>
      <c r="B73" s="209" t="s">
        <v>109</v>
      </c>
      <c r="C73" s="20">
        <v>10</v>
      </c>
      <c r="D73" s="167">
        <v>10</v>
      </c>
      <c r="E73" s="203">
        <f t="shared" si="11"/>
        <v>0</v>
      </c>
      <c r="H73" s="173" t="s">
        <v>109</v>
      </c>
      <c r="I73" s="3">
        <v>2908446</v>
      </c>
      <c r="J73" s="2">
        <f t="shared" si="12"/>
        <v>10</v>
      </c>
      <c r="K73" s="2">
        <f t="shared" si="13"/>
        <v>0</v>
      </c>
      <c r="U73" s="2"/>
    </row>
    <row r="74" spans="1:21" ht="12.75">
      <c r="A74" s="213">
        <f t="shared" si="14"/>
        <v>9</v>
      </c>
      <c r="B74" s="209" t="s">
        <v>121</v>
      </c>
      <c r="C74" s="20">
        <v>17</v>
      </c>
      <c r="D74" s="167">
        <v>18</v>
      </c>
      <c r="E74" s="202">
        <f t="shared" si="11"/>
        <v>-1</v>
      </c>
      <c r="H74" s="173" t="s">
        <v>121</v>
      </c>
      <c r="I74" s="3">
        <v>4842052</v>
      </c>
      <c r="J74" s="2">
        <f t="shared" si="12"/>
        <v>18</v>
      </c>
      <c r="K74" s="2">
        <f t="shared" si="13"/>
        <v>0</v>
      </c>
      <c r="U74" s="2"/>
    </row>
    <row r="75" spans="1:21" ht="12.75">
      <c r="A75" s="214">
        <f t="shared" si="14"/>
        <v>10</v>
      </c>
      <c r="B75" s="210" t="s">
        <v>0</v>
      </c>
      <c r="C75" s="204">
        <v>45</v>
      </c>
      <c r="D75" s="168">
        <v>47</v>
      </c>
      <c r="E75" s="218">
        <f t="shared" si="11"/>
        <v>-2</v>
      </c>
      <c r="H75" s="173" t="s">
        <v>0</v>
      </c>
      <c r="I75" s="3">
        <v>12587967</v>
      </c>
      <c r="J75" s="2">
        <f t="shared" si="12"/>
        <v>47</v>
      </c>
      <c r="K75" s="2">
        <f t="shared" si="13"/>
        <v>0</v>
      </c>
      <c r="U75" s="2"/>
    </row>
    <row r="76" spans="1:32" ht="12.75">
      <c r="A76" s="213">
        <f t="shared" si="14"/>
        <v>11</v>
      </c>
      <c r="B76" s="209" t="s">
        <v>104</v>
      </c>
      <c r="C76" s="20">
        <v>20</v>
      </c>
      <c r="D76" s="167">
        <v>21</v>
      </c>
      <c r="E76" s="202">
        <f t="shared" si="11"/>
        <v>-1</v>
      </c>
      <c r="H76" s="173" t="s">
        <v>104</v>
      </c>
      <c r="I76" s="3">
        <v>5668241</v>
      </c>
      <c r="J76" s="2">
        <f t="shared" si="12"/>
        <v>21</v>
      </c>
      <c r="K76" s="2">
        <f t="shared" si="13"/>
        <v>0</v>
      </c>
      <c r="U76" s="2"/>
      <c r="AC76" s="184"/>
      <c r="AD76" s="184"/>
      <c r="AE76" s="20"/>
      <c r="AF76" s="20"/>
    </row>
    <row r="77" spans="1:21" ht="12.75">
      <c r="A77" s="213">
        <f t="shared" si="14"/>
        <v>12</v>
      </c>
      <c r="B77" s="209" t="s">
        <v>10</v>
      </c>
      <c r="C77" s="20">
        <v>9</v>
      </c>
      <c r="D77" s="167">
        <v>9</v>
      </c>
      <c r="E77" s="203">
        <f t="shared" si="11"/>
        <v>0</v>
      </c>
      <c r="H77" s="173" t="s">
        <v>10</v>
      </c>
      <c r="I77" s="3">
        <v>2616497</v>
      </c>
      <c r="J77" s="2">
        <f t="shared" si="12"/>
        <v>9</v>
      </c>
      <c r="K77" s="2">
        <f t="shared" si="13"/>
        <v>0</v>
      </c>
      <c r="U77" s="2"/>
    </row>
    <row r="78" spans="1:11" ht="12.75">
      <c r="A78" s="213">
        <f t="shared" si="14"/>
        <v>13</v>
      </c>
      <c r="B78" s="209" t="s">
        <v>1</v>
      </c>
      <c r="C78" s="20">
        <v>11</v>
      </c>
      <c r="D78" s="167">
        <v>11</v>
      </c>
      <c r="E78" s="203">
        <f t="shared" si="11"/>
        <v>0</v>
      </c>
      <c r="H78" s="173" t="s">
        <v>1</v>
      </c>
      <c r="I78" s="3">
        <v>3167274</v>
      </c>
      <c r="J78" s="2">
        <f t="shared" si="12"/>
        <v>11</v>
      </c>
      <c r="K78" s="2">
        <f t="shared" si="13"/>
        <v>0</v>
      </c>
    </row>
    <row r="79" spans="1:11" ht="12.75">
      <c r="A79" s="213">
        <f t="shared" si="14"/>
        <v>14</v>
      </c>
      <c r="B79" s="209" t="s">
        <v>116</v>
      </c>
      <c r="C79" s="20">
        <v>9</v>
      </c>
      <c r="D79" s="167">
        <v>9</v>
      </c>
      <c r="E79" s="203">
        <f t="shared" si="11"/>
        <v>0</v>
      </c>
      <c r="H79" s="173" t="s">
        <v>116</v>
      </c>
      <c r="I79" s="3">
        <v>2614575</v>
      </c>
      <c r="J79" s="2">
        <f t="shared" si="12"/>
        <v>9</v>
      </c>
      <c r="K79" s="2">
        <f t="shared" si="13"/>
        <v>0</v>
      </c>
    </row>
    <row r="80" spans="1:11" ht="12.75">
      <c r="A80" s="213">
        <f t="shared" si="14"/>
        <v>15</v>
      </c>
      <c r="B80" s="209" t="s">
        <v>7</v>
      </c>
      <c r="C80" s="20">
        <v>2</v>
      </c>
      <c r="D80" s="167">
        <v>2</v>
      </c>
      <c r="E80" s="203">
        <f t="shared" si="11"/>
        <v>0</v>
      </c>
      <c r="H80" s="173" t="s">
        <v>7</v>
      </c>
      <c r="I80" s="3">
        <v>687497</v>
      </c>
      <c r="J80" s="2">
        <f t="shared" si="12"/>
        <v>2</v>
      </c>
      <c r="K80" s="2">
        <f t="shared" si="13"/>
        <v>0</v>
      </c>
    </row>
    <row r="81" spans="1:11" ht="12.75">
      <c r="A81" s="213">
        <f t="shared" si="14"/>
        <v>16</v>
      </c>
      <c r="B81" s="209" t="s">
        <v>120</v>
      </c>
      <c r="C81" s="20">
        <v>15</v>
      </c>
      <c r="D81" s="167">
        <v>15</v>
      </c>
      <c r="E81" s="203">
        <f t="shared" si="11"/>
        <v>0</v>
      </c>
      <c r="H81" s="173" t="s">
        <v>120</v>
      </c>
      <c r="I81" s="3">
        <v>4249598</v>
      </c>
      <c r="J81" s="2">
        <f t="shared" si="12"/>
        <v>15</v>
      </c>
      <c r="K81" s="2">
        <f t="shared" si="13"/>
        <v>0</v>
      </c>
    </row>
    <row r="82" spans="1:11" ht="12.75">
      <c r="A82" s="213">
        <f t="shared" si="14"/>
        <v>17</v>
      </c>
      <c r="B82" s="209" t="s">
        <v>5</v>
      </c>
      <c r="C82" s="20">
        <v>3</v>
      </c>
      <c r="D82" s="167">
        <v>3</v>
      </c>
      <c r="E82" s="203">
        <f t="shared" si="11"/>
        <v>0</v>
      </c>
      <c r="H82" s="173" t="s">
        <v>5</v>
      </c>
      <c r="I82" s="3">
        <v>950379</v>
      </c>
      <c r="J82" s="2">
        <f t="shared" si="12"/>
        <v>3</v>
      </c>
      <c r="K82" s="2">
        <f t="shared" si="13"/>
        <v>0</v>
      </c>
    </row>
    <row r="83" spans="1:11" ht="12.75">
      <c r="A83" s="213">
        <f t="shared" si="14"/>
        <v>18</v>
      </c>
      <c r="B83" s="209" t="s">
        <v>3</v>
      </c>
      <c r="C83" s="20">
        <v>24</v>
      </c>
      <c r="D83" s="167">
        <v>24</v>
      </c>
      <c r="E83" s="203">
        <f t="shared" si="11"/>
        <v>0</v>
      </c>
      <c r="H83" s="173" t="s">
        <v>3</v>
      </c>
      <c r="I83" s="3">
        <v>6646633</v>
      </c>
      <c r="J83" s="2">
        <f t="shared" si="12"/>
        <v>25</v>
      </c>
      <c r="K83" s="2">
        <f t="shared" si="13"/>
        <v>-1</v>
      </c>
    </row>
    <row r="84" spans="1:11" ht="12.75">
      <c r="A84" s="213">
        <f t="shared" si="14"/>
        <v>19</v>
      </c>
      <c r="B84" s="209" t="s">
        <v>11</v>
      </c>
      <c r="C84" s="20">
        <v>21</v>
      </c>
      <c r="D84" s="167">
        <v>21</v>
      </c>
      <c r="E84" s="203">
        <f t="shared" si="11"/>
        <v>0</v>
      </c>
      <c r="H84" s="173" t="s">
        <v>11</v>
      </c>
      <c r="I84" s="3">
        <v>5824601</v>
      </c>
      <c r="J84" s="2">
        <f t="shared" si="12"/>
        <v>21</v>
      </c>
      <c r="K84" s="2">
        <f t="shared" si="13"/>
        <v>0</v>
      </c>
    </row>
    <row r="85" spans="1:11" ht="12.75">
      <c r="A85" s="213">
        <f t="shared" si="14"/>
        <v>20</v>
      </c>
      <c r="B85" s="209" t="s">
        <v>2</v>
      </c>
      <c r="C85" s="20">
        <v>2</v>
      </c>
      <c r="D85" s="167">
        <v>2</v>
      </c>
      <c r="E85" s="203">
        <f t="shared" si="11"/>
        <v>0</v>
      </c>
      <c r="H85" s="173" t="s">
        <v>2</v>
      </c>
      <c r="I85" s="3">
        <v>673340</v>
      </c>
      <c r="J85" s="2">
        <f t="shared" si="12"/>
        <v>2</v>
      </c>
      <c r="K85" s="2">
        <f t="shared" si="13"/>
        <v>0</v>
      </c>
    </row>
    <row r="86" spans="1:11" ht="12.75">
      <c r="A86" s="212">
        <f t="shared" si="14"/>
        <v>21</v>
      </c>
      <c r="B86" s="215" t="s">
        <v>9</v>
      </c>
      <c r="C86" s="182">
        <v>2</v>
      </c>
      <c r="D86" s="216">
        <v>2</v>
      </c>
      <c r="E86" s="219">
        <f t="shared" si="11"/>
        <v>0</v>
      </c>
      <c r="H86" s="173" t="s">
        <v>9</v>
      </c>
      <c r="I86" s="3">
        <v>673005</v>
      </c>
      <c r="J86" s="2">
        <f t="shared" si="12"/>
        <v>2</v>
      </c>
      <c r="K86" s="2">
        <f t="shared" si="13"/>
        <v>0</v>
      </c>
    </row>
    <row r="87" spans="1:11" ht="12.75">
      <c r="A87" s="213">
        <f t="shared" si="14"/>
        <v>22</v>
      </c>
      <c r="B87" s="209" t="s">
        <v>124</v>
      </c>
      <c r="C87" s="20">
        <v>13</v>
      </c>
      <c r="D87" s="167">
        <v>13</v>
      </c>
      <c r="E87" s="203">
        <f t="shared" si="11"/>
        <v>0</v>
      </c>
      <c r="H87" s="173" t="s">
        <v>124</v>
      </c>
      <c r="I87" s="3">
        <v>3629110</v>
      </c>
      <c r="J87" s="2">
        <f t="shared" si="12"/>
        <v>13</v>
      </c>
      <c r="K87" s="2">
        <f t="shared" si="13"/>
        <v>0</v>
      </c>
    </row>
    <row r="88" spans="1:11" ht="12.75">
      <c r="A88" s="213">
        <f t="shared" si="14"/>
        <v>23</v>
      </c>
      <c r="B88" s="209" t="s">
        <v>122</v>
      </c>
      <c r="C88" s="20">
        <v>9</v>
      </c>
      <c r="D88" s="167">
        <v>9</v>
      </c>
      <c r="E88" s="203">
        <f t="shared" si="11"/>
        <v>0</v>
      </c>
      <c r="H88" s="173" t="s">
        <v>122</v>
      </c>
      <c r="I88" s="3">
        <v>2551583</v>
      </c>
      <c r="J88" s="2">
        <f t="shared" si="12"/>
        <v>9</v>
      </c>
      <c r="K88" s="2">
        <f t="shared" si="13"/>
        <v>0</v>
      </c>
    </row>
    <row r="89" spans="1:11" ht="12.75">
      <c r="A89" s="213">
        <f t="shared" si="14"/>
        <v>24</v>
      </c>
      <c r="B89" s="209" t="s">
        <v>123</v>
      </c>
      <c r="C89" s="20">
        <v>7</v>
      </c>
      <c r="D89" s="167">
        <v>7</v>
      </c>
      <c r="E89" s="203">
        <f t="shared" si="11"/>
        <v>0</v>
      </c>
      <c r="H89" s="173" t="s">
        <v>123</v>
      </c>
      <c r="I89" s="3">
        <v>2008154</v>
      </c>
      <c r="J89" s="2">
        <f t="shared" si="12"/>
        <v>7</v>
      </c>
      <c r="K89" s="2">
        <f t="shared" si="13"/>
        <v>0</v>
      </c>
    </row>
    <row r="90" spans="1:11" ht="12.75">
      <c r="A90" s="213">
        <f t="shared" si="14"/>
        <v>25</v>
      </c>
      <c r="B90" s="209" t="s">
        <v>8</v>
      </c>
      <c r="C90" s="20">
        <v>6</v>
      </c>
      <c r="D90" s="167">
        <v>6</v>
      </c>
      <c r="E90" s="203">
        <f t="shared" si="11"/>
        <v>0</v>
      </c>
      <c r="H90" s="173" t="s">
        <v>8</v>
      </c>
      <c r="I90" s="3">
        <v>1738760</v>
      </c>
      <c r="J90" s="2">
        <f t="shared" si="12"/>
        <v>6</v>
      </c>
      <c r="K90" s="2">
        <f t="shared" si="13"/>
        <v>0</v>
      </c>
    </row>
    <row r="91" spans="1:11" ht="12.75">
      <c r="A91" s="213">
        <f t="shared" si="14"/>
        <v>26</v>
      </c>
      <c r="B91" s="209" t="s">
        <v>108</v>
      </c>
      <c r="C91" s="20">
        <v>5</v>
      </c>
      <c r="D91" s="167">
        <v>5</v>
      </c>
      <c r="E91" s="203">
        <f t="shared" si="11"/>
        <v>0</v>
      </c>
      <c r="H91" s="173" t="s">
        <v>108</v>
      </c>
      <c r="I91" s="3">
        <v>1468191</v>
      </c>
      <c r="J91" s="2">
        <f t="shared" si="12"/>
        <v>5</v>
      </c>
      <c r="K91" s="2">
        <f t="shared" si="13"/>
        <v>0</v>
      </c>
    </row>
    <row r="92" spans="1:11" ht="12.75">
      <c r="A92" s="213">
        <f t="shared" si="14"/>
        <v>27</v>
      </c>
      <c r="B92" s="209" t="s">
        <v>16</v>
      </c>
      <c r="C92" s="20">
        <v>6</v>
      </c>
      <c r="D92" s="167">
        <v>6</v>
      </c>
      <c r="E92" s="203">
        <f t="shared" si="11"/>
        <v>0</v>
      </c>
      <c r="H92" s="173" t="s">
        <v>16</v>
      </c>
      <c r="I92" s="3">
        <v>1729199</v>
      </c>
      <c r="J92" s="2">
        <f t="shared" si="12"/>
        <v>6</v>
      </c>
      <c r="K92" s="2">
        <f t="shared" si="13"/>
        <v>0</v>
      </c>
    </row>
    <row r="93" spans="1:11" ht="12.75">
      <c r="A93" s="213">
        <f t="shared" si="14"/>
        <v>28</v>
      </c>
      <c r="B93" s="209" t="s">
        <v>130</v>
      </c>
      <c r="C93" s="20">
        <v>1</v>
      </c>
      <c r="D93" s="167">
        <v>1</v>
      </c>
      <c r="E93" s="203">
        <f t="shared" si="11"/>
        <v>0</v>
      </c>
      <c r="H93" s="173" t="s">
        <v>130</v>
      </c>
      <c r="I93" s="3">
        <v>395982</v>
      </c>
      <c r="J93" s="2">
        <f t="shared" si="12"/>
        <v>1</v>
      </c>
      <c r="K93" s="2">
        <f t="shared" si="13"/>
        <v>0</v>
      </c>
    </row>
    <row r="94" spans="1:11" ht="12.75">
      <c r="A94" s="213">
        <f t="shared" si="14"/>
        <v>29</v>
      </c>
      <c r="B94" s="209" t="s">
        <v>114</v>
      </c>
      <c r="C94" s="20">
        <v>9</v>
      </c>
      <c r="D94" s="167">
        <v>9</v>
      </c>
      <c r="E94" s="203">
        <f t="shared" si="11"/>
        <v>0</v>
      </c>
      <c r="H94" s="173" t="s">
        <v>114</v>
      </c>
      <c r="I94" s="3">
        <v>2470420</v>
      </c>
      <c r="J94" s="2">
        <f t="shared" si="12"/>
        <v>9</v>
      </c>
      <c r="K94" s="2">
        <f t="shared" si="13"/>
        <v>0</v>
      </c>
    </row>
    <row r="95" spans="1:11" ht="12.75">
      <c r="A95" s="214">
        <f t="shared" si="14"/>
        <v>30</v>
      </c>
      <c r="B95" s="210" t="s">
        <v>102</v>
      </c>
      <c r="C95" s="204">
        <v>1</v>
      </c>
      <c r="D95" s="168">
        <v>1</v>
      </c>
      <c r="E95" s="205">
        <f t="shared" si="11"/>
        <v>0</v>
      </c>
      <c r="H95" s="173" t="s">
        <v>102</v>
      </c>
      <c r="I95" s="3">
        <v>389375</v>
      </c>
      <c r="J95" s="2">
        <f t="shared" si="12"/>
        <v>1</v>
      </c>
      <c r="K95" s="2">
        <f t="shared" si="13"/>
        <v>0</v>
      </c>
    </row>
    <row r="96" spans="1:11" ht="12.75">
      <c r="A96" s="213">
        <f t="shared" si="14"/>
        <v>31</v>
      </c>
      <c r="B96" s="209" t="s">
        <v>113</v>
      </c>
      <c r="C96" s="20">
        <v>12</v>
      </c>
      <c r="D96" s="167">
        <v>12</v>
      </c>
      <c r="E96" s="203">
        <f t="shared" si="11"/>
        <v>0</v>
      </c>
      <c r="H96" s="173" t="s">
        <v>113</v>
      </c>
      <c r="I96" s="3">
        <v>3238480</v>
      </c>
      <c r="J96" s="2">
        <f t="shared" si="12"/>
        <v>12</v>
      </c>
      <c r="K96" s="2">
        <f t="shared" si="13"/>
        <v>0</v>
      </c>
    </row>
    <row r="97" spans="1:11" ht="12.75">
      <c r="A97" s="213">
        <f t="shared" si="14"/>
        <v>32</v>
      </c>
      <c r="B97" s="209" t="s">
        <v>14</v>
      </c>
      <c r="C97" s="20">
        <v>9</v>
      </c>
      <c r="D97" s="167">
        <v>9</v>
      </c>
      <c r="E97" s="203">
        <f t="shared" si="11"/>
        <v>0</v>
      </c>
      <c r="H97" s="173" t="s">
        <v>14</v>
      </c>
      <c r="I97" s="3">
        <v>2421829</v>
      </c>
      <c r="J97" s="2">
        <f t="shared" si="12"/>
        <v>9</v>
      </c>
      <c r="K97" s="2">
        <f t="shared" si="13"/>
        <v>0</v>
      </c>
    </row>
    <row r="98" spans="1:11" ht="12.75">
      <c r="A98" s="213">
        <f t="shared" si="14"/>
        <v>33</v>
      </c>
      <c r="B98" s="209" t="s">
        <v>119</v>
      </c>
      <c r="C98" s="20">
        <v>6</v>
      </c>
      <c r="D98" s="167">
        <v>6</v>
      </c>
      <c r="E98" s="203">
        <f t="shared" si="11"/>
        <v>0</v>
      </c>
      <c r="H98" s="173" t="s">
        <v>119</v>
      </c>
      <c r="I98" s="3">
        <v>1631522</v>
      </c>
      <c r="J98" s="2">
        <f t="shared" si="12"/>
        <v>6</v>
      </c>
      <c r="K98" s="2">
        <f t="shared" si="13"/>
        <v>0</v>
      </c>
    </row>
    <row r="99" spans="1:11" ht="12.75">
      <c r="A99" s="213">
        <f t="shared" si="14"/>
        <v>34</v>
      </c>
      <c r="B99" s="209" t="s">
        <v>115</v>
      </c>
      <c r="C99" s="20">
        <v>7</v>
      </c>
      <c r="D99" s="167">
        <v>7</v>
      </c>
      <c r="E99" s="203">
        <f t="shared" si="11"/>
        <v>0</v>
      </c>
      <c r="H99" s="173" t="s">
        <v>115</v>
      </c>
      <c r="I99" s="3">
        <v>1879498</v>
      </c>
      <c r="J99" s="2">
        <f t="shared" si="12"/>
        <v>7</v>
      </c>
      <c r="K99" s="2">
        <f t="shared" si="13"/>
        <v>0</v>
      </c>
    </row>
    <row r="100" spans="1:11" ht="12.75">
      <c r="A100" s="213">
        <f t="shared" si="14"/>
        <v>35</v>
      </c>
      <c r="B100" s="209" t="s">
        <v>126</v>
      </c>
      <c r="C100" s="20">
        <v>5</v>
      </c>
      <c r="D100" s="167">
        <v>5</v>
      </c>
      <c r="E100" s="203">
        <f t="shared" si="11"/>
        <v>0</v>
      </c>
      <c r="H100" s="173" t="s">
        <v>126</v>
      </c>
      <c r="I100" s="3">
        <v>1375123</v>
      </c>
      <c r="J100" s="2">
        <f t="shared" si="12"/>
        <v>5</v>
      </c>
      <c r="K100" s="2">
        <f t="shared" si="13"/>
        <v>0</v>
      </c>
    </row>
    <row r="101" spans="1:11" ht="12.75">
      <c r="A101" s="213">
        <f t="shared" si="14"/>
        <v>36</v>
      </c>
      <c r="B101" s="209" t="s">
        <v>103</v>
      </c>
      <c r="C101" s="20">
        <v>7</v>
      </c>
      <c r="D101" s="167">
        <v>6</v>
      </c>
      <c r="E101" s="201">
        <f t="shared" si="11"/>
        <v>1</v>
      </c>
      <c r="H101" s="173" t="s">
        <v>103</v>
      </c>
      <c r="I101" s="3">
        <v>1854444</v>
      </c>
      <c r="J101" s="2">
        <f t="shared" si="12"/>
        <v>6</v>
      </c>
      <c r="K101" s="2">
        <f t="shared" si="13"/>
        <v>0</v>
      </c>
    </row>
    <row r="102" spans="1:11" ht="12.75">
      <c r="A102" s="213">
        <f t="shared" si="14"/>
        <v>37</v>
      </c>
      <c r="B102" s="209" t="s">
        <v>106</v>
      </c>
      <c r="C102" s="20">
        <v>6</v>
      </c>
      <c r="D102" s="167">
        <v>6</v>
      </c>
      <c r="E102" s="203">
        <f t="shared" si="11"/>
        <v>0</v>
      </c>
      <c r="H102" s="173" t="s">
        <v>106</v>
      </c>
      <c r="I102" s="3">
        <v>1606897</v>
      </c>
      <c r="J102" s="2">
        <f t="shared" si="12"/>
        <v>6</v>
      </c>
      <c r="K102" s="2">
        <f t="shared" si="13"/>
        <v>0</v>
      </c>
    </row>
    <row r="103" spans="1:11" ht="12.75">
      <c r="A103" s="213">
        <f t="shared" si="14"/>
        <v>38</v>
      </c>
      <c r="B103" s="209" t="s">
        <v>13</v>
      </c>
      <c r="C103" s="20">
        <v>1</v>
      </c>
      <c r="D103" s="167">
        <v>1</v>
      </c>
      <c r="E103" s="203">
        <f t="shared" si="11"/>
        <v>0</v>
      </c>
      <c r="H103" s="173" t="s">
        <v>13</v>
      </c>
      <c r="I103" s="3">
        <v>359611</v>
      </c>
      <c r="J103" s="2">
        <f t="shared" si="12"/>
        <v>1</v>
      </c>
      <c r="K103" s="2">
        <f t="shared" si="13"/>
        <v>0</v>
      </c>
    </row>
    <row r="104" spans="1:11" ht="12.75">
      <c r="A104" s="213">
        <f t="shared" si="14"/>
        <v>39</v>
      </c>
      <c r="B104" s="209" t="s">
        <v>15</v>
      </c>
      <c r="C104" s="20">
        <v>6</v>
      </c>
      <c r="D104" s="167">
        <v>5</v>
      </c>
      <c r="E104" s="201">
        <f t="shared" si="11"/>
        <v>1</v>
      </c>
      <c r="H104" s="173" t="s">
        <v>15</v>
      </c>
      <c r="I104" s="3">
        <v>1552423</v>
      </c>
      <c r="J104" s="2">
        <f t="shared" si="12"/>
        <v>5</v>
      </c>
      <c r="K104" s="2">
        <f t="shared" si="13"/>
        <v>0</v>
      </c>
    </row>
    <row r="105" spans="1:11" ht="12.75">
      <c r="A105" s="213">
        <f t="shared" si="14"/>
        <v>40</v>
      </c>
      <c r="B105" s="209" t="s">
        <v>105</v>
      </c>
      <c r="C105" s="20">
        <v>4</v>
      </c>
      <c r="D105" s="167">
        <v>3</v>
      </c>
      <c r="E105" s="201">
        <f t="shared" si="11"/>
        <v>1</v>
      </c>
      <c r="H105" s="173" t="s">
        <v>105</v>
      </c>
      <c r="I105" s="3">
        <v>1034849</v>
      </c>
      <c r="J105" s="2">
        <f t="shared" si="12"/>
        <v>3</v>
      </c>
      <c r="K105" s="2">
        <f t="shared" si="13"/>
        <v>0</v>
      </c>
    </row>
    <row r="106" spans="1:11" ht="12.75">
      <c r="A106" s="212">
        <f t="shared" si="14"/>
        <v>41</v>
      </c>
      <c r="B106" s="215" t="s">
        <v>118</v>
      </c>
      <c r="C106" s="182">
        <v>3</v>
      </c>
      <c r="D106" s="216">
        <v>3</v>
      </c>
      <c r="E106" s="219">
        <f t="shared" si="11"/>
        <v>0</v>
      </c>
      <c r="H106" s="173" t="s">
        <v>118</v>
      </c>
      <c r="I106" s="3">
        <v>797418</v>
      </c>
      <c r="J106" s="2">
        <f t="shared" si="12"/>
        <v>3</v>
      </c>
      <c r="K106" s="2">
        <f t="shared" si="13"/>
        <v>0</v>
      </c>
    </row>
    <row r="107" spans="1:11" ht="12.75">
      <c r="A107" s="213">
        <f t="shared" si="14"/>
        <v>42</v>
      </c>
      <c r="B107" s="209" t="s">
        <v>125</v>
      </c>
      <c r="C107" s="20">
        <v>2</v>
      </c>
      <c r="D107" s="167">
        <v>1</v>
      </c>
      <c r="E107" s="201">
        <f t="shared" si="11"/>
        <v>1</v>
      </c>
      <c r="H107" s="173" t="s">
        <v>125</v>
      </c>
      <c r="I107" s="3">
        <v>524729</v>
      </c>
      <c r="J107" s="2">
        <f t="shared" si="12"/>
        <v>1</v>
      </c>
      <c r="K107" s="2">
        <f t="shared" si="13"/>
        <v>0</v>
      </c>
    </row>
    <row r="108" spans="1:11" ht="12.75">
      <c r="A108" s="213">
        <f t="shared" si="14"/>
        <v>43</v>
      </c>
      <c r="B108" s="209" t="s">
        <v>12</v>
      </c>
      <c r="C108" s="20">
        <v>2</v>
      </c>
      <c r="D108" s="167">
        <v>1</v>
      </c>
      <c r="E108" s="201">
        <f t="shared" si="11"/>
        <v>1</v>
      </c>
      <c r="H108" s="173" t="s">
        <v>12</v>
      </c>
      <c r="I108" s="3">
        <v>505741</v>
      </c>
      <c r="J108" s="2">
        <f t="shared" si="12"/>
        <v>1</v>
      </c>
      <c r="K108" s="2">
        <f t="shared" si="13"/>
        <v>0</v>
      </c>
    </row>
    <row r="109" spans="1:11" ht="12.75">
      <c r="A109" s="213">
        <f t="shared" si="14"/>
        <v>44</v>
      </c>
      <c r="B109" s="209" t="s">
        <v>128</v>
      </c>
      <c r="C109" s="20">
        <v>2</v>
      </c>
      <c r="D109" s="167">
        <v>1</v>
      </c>
      <c r="E109" s="201">
        <f t="shared" si="11"/>
        <v>1</v>
      </c>
      <c r="H109" s="173" t="s">
        <v>128</v>
      </c>
      <c r="I109" s="3">
        <v>465292</v>
      </c>
      <c r="J109" s="2">
        <f t="shared" si="12"/>
        <v>1</v>
      </c>
      <c r="K109" s="2">
        <f t="shared" si="13"/>
        <v>0</v>
      </c>
    </row>
    <row r="110" spans="1:11" ht="12.75">
      <c r="A110" s="213">
        <f t="shared" si="14"/>
        <v>45</v>
      </c>
      <c r="B110" s="209" t="s">
        <v>111</v>
      </c>
      <c r="C110" s="20">
        <v>2</v>
      </c>
      <c r="D110" s="167">
        <v>1</v>
      </c>
      <c r="E110" s="201">
        <f t="shared" si="11"/>
        <v>1</v>
      </c>
      <c r="H110" s="173" t="s">
        <v>111</v>
      </c>
      <c r="I110" s="3">
        <v>441536</v>
      </c>
      <c r="J110" s="2">
        <f t="shared" si="12"/>
        <v>1</v>
      </c>
      <c r="K110" s="2">
        <f t="shared" si="13"/>
        <v>0</v>
      </c>
    </row>
    <row r="111" spans="1:11" ht="12.75">
      <c r="A111" s="213">
        <f t="shared" si="14"/>
        <v>46</v>
      </c>
      <c r="B111" s="209" t="s">
        <v>107</v>
      </c>
      <c r="C111" s="20">
        <v>1</v>
      </c>
      <c r="D111" s="167">
        <v>1</v>
      </c>
      <c r="E111" s="203">
        <f t="shared" si="11"/>
        <v>0</v>
      </c>
      <c r="H111" s="173" t="s">
        <v>107</v>
      </c>
      <c r="I111" s="3">
        <v>238380</v>
      </c>
      <c r="J111" s="2">
        <f t="shared" si="12"/>
        <v>0</v>
      </c>
      <c r="K111" s="2">
        <f t="shared" si="13"/>
        <v>1</v>
      </c>
    </row>
    <row r="112" spans="1:11" ht="12.75">
      <c r="A112" s="213">
        <f t="shared" si="14"/>
        <v>47</v>
      </c>
      <c r="B112" s="209" t="s">
        <v>18</v>
      </c>
      <c r="C112" s="20">
        <v>1</v>
      </c>
      <c r="D112" s="167">
        <v>1</v>
      </c>
      <c r="E112" s="203">
        <f t="shared" si="11"/>
        <v>0</v>
      </c>
      <c r="H112" s="173" t="s">
        <v>18</v>
      </c>
      <c r="I112" s="3">
        <v>223630</v>
      </c>
      <c r="J112" s="2">
        <f t="shared" si="12"/>
        <v>0</v>
      </c>
      <c r="K112" s="2">
        <f t="shared" si="13"/>
        <v>1</v>
      </c>
    </row>
    <row r="113" spans="1:11" ht="12.75">
      <c r="A113" s="214">
        <f t="shared" si="14"/>
        <v>48</v>
      </c>
      <c r="B113" s="210" t="s">
        <v>127</v>
      </c>
      <c r="C113" s="204">
        <v>1</v>
      </c>
      <c r="D113" s="168">
        <v>1</v>
      </c>
      <c r="E113" s="205">
        <f t="shared" si="11"/>
        <v>0</v>
      </c>
      <c r="H113" s="173" t="s">
        <v>127</v>
      </c>
      <c r="I113" s="3">
        <v>86390</v>
      </c>
      <c r="J113" s="2">
        <f t="shared" si="12"/>
        <v>0</v>
      </c>
      <c r="K113" s="2">
        <f t="shared" si="13"/>
        <v>1</v>
      </c>
    </row>
  </sheetData>
  <mergeCells count="1">
    <mergeCell ref="AC76:AD76"/>
  </mergeCells>
  <conditionalFormatting sqref="S1:IV65536 N5:O5 K1:M4 N54:O54 P6:P53 A1:G65536 H1:J5 H54:M65536">
    <cfRule type="cellIs" priority="1" dxfId="0" operator="equal" stopIfTrue="1">
      <formula>"NA"</formula>
    </cfRule>
  </conditionalFormatting>
  <printOptions/>
  <pageMargins left="0.75" right="0.75" top="0.47" bottom="0.52" header="0.34" footer="0.31"/>
  <pageSetup horizontalDpi="600" verticalDpi="600" orientation="landscape" scale="75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9"/>
  <sheetViews>
    <sheetView workbookViewId="0" topLeftCell="A1">
      <selection activeCell="Q31" sqref="Q31"/>
    </sheetView>
  </sheetViews>
  <sheetFormatPr defaultColWidth="11.421875" defaultRowHeight="12.75"/>
  <cols>
    <col min="1" max="1" width="8.8515625" style="2" customWidth="1"/>
    <col min="2" max="2" width="21.421875" style="2" bestFit="1" customWidth="1"/>
    <col min="3" max="3" width="13.28125" style="2" bestFit="1" customWidth="1"/>
    <col min="4" max="4" width="14.00390625" style="2" customWidth="1"/>
    <col min="5" max="5" width="13.28125" style="2" bestFit="1" customWidth="1"/>
    <col min="6" max="6" width="14.421875" style="2" customWidth="1"/>
    <col min="7" max="11" width="13.28125" style="2" bestFit="1" customWidth="1"/>
    <col min="12" max="12" width="13.140625" style="2" customWidth="1"/>
    <col min="13" max="13" width="12.00390625" style="2" bestFit="1" customWidth="1"/>
    <col min="14" max="14" width="13.7109375" style="2" customWidth="1"/>
    <col min="15" max="15" width="12.00390625" style="2" bestFit="1" customWidth="1"/>
    <col min="16" max="16" width="12.421875" style="3" customWidth="1"/>
    <col min="17" max="20" width="12.00390625" style="2" bestFit="1" customWidth="1"/>
    <col min="21" max="24" width="10.8515625" style="2" customWidth="1"/>
    <col min="25" max="25" width="15.00390625" style="2" customWidth="1"/>
    <col min="26" max="26" width="8.00390625" style="2" customWidth="1"/>
    <col min="27" max="27" width="11.421875" style="2" bestFit="1" customWidth="1"/>
    <col min="28" max="28" width="13.28125" style="2" bestFit="1" customWidth="1"/>
    <col min="29" max="29" width="13.28125" style="2" customWidth="1"/>
    <col min="30" max="30" width="16.421875" style="2" bestFit="1" customWidth="1"/>
    <col min="31" max="31" width="14.421875" style="2" customWidth="1"/>
    <col min="32" max="34" width="14.8515625" style="2" customWidth="1"/>
    <col min="35" max="35" width="8.8515625" style="2" customWidth="1"/>
    <col min="36" max="36" width="19.140625" style="2" bestFit="1" customWidth="1"/>
    <col min="37" max="16384" width="8.8515625" style="2" customWidth="1"/>
  </cols>
  <sheetData>
    <row r="1" spans="1:5" ht="12.75">
      <c r="A1" s="21" t="s">
        <v>31</v>
      </c>
      <c r="B1" s="21" t="s">
        <v>32</v>
      </c>
      <c r="C1" s="21"/>
      <c r="D1" s="21"/>
      <c r="E1" s="1"/>
    </row>
    <row r="2" spans="1:8" s="6" customFormat="1" ht="20.25" customHeight="1">
      <c r="A2" s="4" t="s">
        <v>29</v>
      </c>
      <c r="B2" s="5"/>
      <c r="C2" s="5"/>
      <c r="D2" s="5"/>
      <c r="E2" s="5"/>
      <c r="F2" s="5"/>
      <c r="G2" s="5"/>
      <c r="H2" s="6" t="s">
        <v>30</v>
      </c>
    </row>
    <row r="3" spans="3:34" ht="12.75">
      <c r="C3" s="7">
        <v>2000</v>
      </c>
      <c r="D3" s="7">
        <v>1990</v>
      </c>
      <c r="E3" s="7">
        <v>1980</v>
      </c>
      <c r="F3" s="7">
        <v>1970</v>
      </c>
      <c r="G3" s="7">
        <v>1960</v>
      </c>
      <c r="H3" s="7">
        <v>1950</v>
      </c>
      <c r="I3" s="7">
        <v>1940</v>
      </c>
      <c r="J3" s="7">
        <v>1930</v>
      </c>
      <c r="K3" s="7">
        <v>1920</v>
      </c>
      <c r="L3" s="7">
        <v>1910</v>
      </c>
      <c r="M3" s="7">
        <v>1900</v>
      </c>
      <c r="N3" s="7">
        <v>1890</v>
      </c>
      <c r="O3" s="7">
        <v>1880</v>
      </c>
      <c r="P3" s="8">
        <v>1870</v>
      </c>
      <c r="Q3" s="7">
        <v>1860</v>
      </c>
      <c r="R3" s="7">
        <v>1850</v>
      </c>
      <c r="S3" s="7">
        <v>1840</v>
      </c>
      <c r="T3" s="7">
        <v>1830</v>
      </c>
      <c r="U3" s="7">
        <v>1820</v>
      </c>
      <c r="V3" s="7">
        <v>1810</v>
      </c>
      <c r="W3" s="7">
        <v>1800</v>
      </c>
      <c r="X3" s="7">
        <v>1790</v>
      </c>
      <c r="AA3" s="9"/>
      <c r="AB3" s="9"/>
      <c r="AC3" s="10"/>
      <c r="AD3" s="10"/>
      <c r="AE3" s="10"/>
      <c r="AF3" s="10"/>
      <c r="AG3" s="10"/>
      <c r="AH3" s="10"/>
    </row>
    <row r="4" spans="2:34" ht="12.75">
      <c r="B4" s="11" t="s">
        <v>98</v>
      </c>
      <c r="C4" s="11">
        <v>435</v>
      </c>
      <c r="D4" s="11">
        <v>435</v>
      </c>
      <c r="E4" s="11">
        <v>435</v>
      </c>
      <c r="F4" s="11">
        <v>435</v>
      </c>
      <c r="G4" s="11">
        <v>435</v>
      </c>
      <c r="H4" s="11">
        <v>435</v>
      </c>
      <c r="I4" s="11">
        <v>435</v>
      </c>
      <c r="J4" s="11">
        <v>435</v>
      </c>
      <c r="K4" s="11">
        <v>435</v>
      </c>
      <c r="L4" s="11">
        <v>433</v>
      </c>
      <c r="M4" s="11">
        <v>386</v>
      </c>
      <c r="N4" s="11">
        <v>356</v>
      </c>
      <c r="O4" s="11">
        <v>325</v>
      </c>
      <c r="P4" s="11">
        <v>292</v>
      </c>
      <c r="Q4" s="11">
        <v>241</v>
      </c>
      <c r="R4" s="11">
        <v>234</v>
      </c>
      <c r="S4" s="11">
        <v>223</v>
      </c>
      <c r="T4" s="11">
        <v>240</v>
      </c>
      <c r="U4" s="11">
        <v>213</v>
      </c>
      <c r="V4" s="11">
        <v>181</v>
      </c>
      <c r="W4" s="11">
        <v>141</v>
      </c>
      <c r="X4" s="11">
        <v>105</v>
      </c>
      <c r="AA4" s="9"/>
      <c r="AB4" s="9"/>
      <c r="AC4" s="10"/>
      <c r="AD4" s="10"/>
      <c r="AE4" s="10"/>
      <c r="AF4" s="10"/>
      <c r="AG4" s="10"/>
      <c r="AH4" s="10"/>
    </row>
    <row r="5" spans="3:34" ht="12.75">
      <c r="C5" s="10"/>
      <c r="J5" s="10"/>
      <c r="K5" s="10"/>
      <c r="L5" s="10"/>
      <c r="M5" s="10"/>
      <c r="P5" s="12"/>
      <c r="AA5" s="9"/>
      <c r="AB5" s="9"/>
      <c r="AC5" s="10"/>
      <c r="AD5" s="10"/>
      <c r="AE5" s="10"/>
      <c r="AF5" s="10"/>
      <c r="AG5" s="10"/>
      <c r="AH5" s="10"/>
    </row>
    <row r="6" spans="1:36" ht="12.75">
      <c r="A6" s="2">
        <v>1</v>
      </c>
      <c r="B6" s="13" t="s">
        <v>99</v>
      </c>
      <c r="C6" s="14">
        <v>4461130</v>
      </c>
      <c r="D6" s="3">
        <v>4062608</v>
      </c>
      <c r="E6" s="3">
        <v>3890061</v>
      </c>
      <c r="F6" s="15">
        <v>3475885</v>
      </c>
      <c r="G6" s="3">
        <v>3266740</v>
      </c>
      <c r="H6" s="3">
        <v>3061743</v>
      </c>
      <c r="I6" s="3">
        <v>2832961</v>
      </c>
      <c r="J6" s="3">
        <v>2646242</v>
      </c>
      <c r="K6" s="3">
        <v>2348174</v>
      </c>
      <c r="L6" s="3">
        <v>2138093</v>
      </c>
      <c r="M6" s="3">
        <v>1828697</v>
      </c>
      <c r="N6" s="3">
        <v>1513017</v>
      </c>
      <c r="O6" s="3">
        <v>1262505</v>
      </c>
      <c r="P6" s="3">
        <v>996992</v>
      </c>
      <c r="Q6" s="3">
        <v>790169</v>
      </c>
      <c r="R6" s="3">
        <v>634514</v>
      </c>
      <c r="S6" s="3">
        <v>489343</v>
      </c>
      <c r="T6" s="3">
        <v>262508</v>
      </c>
      <c r="U6" s="3">
        <v>111147</v>
      </c>
      <c r="V6" s="3" t="s">
        <v>100</v>
      </c>
      <c r="W6" s="3" t="s">
        <v>100</v>
      </c>
      <c r="X6" s="3" t="s">
        <v>100</v>
      </c>
      <c r="Y6" s="13" t="s">
        <v>99</v>
      </c>
      <c r="AA6" s="3"/>
      <c r="AB6" s="3"/>
      <c r="AC6" s="3"/>
      <c r="AD6" s="15"/>
      <c r="AE6" s="3"/>
      <c r="AF6" s="3"/>
      <c r="AH6" s="13"/>
      <c r="AI6" s="12"/>
      <c r="AJ6" s="13"/>
    </row>
    <row r="7" spans="1:36" ht="12.75">
      <c r="A7" s="2">
        <v>2</v>
      </c>
      <c r="B7" s="13" t="s">
        <v>101</v>
      </c>
      <c r="C7" s="14">
        <v>628933</v>
      </c>
      <c r="D7" s="3">
        <v>551947</v>
      </c>
      <c r="E7" s="3">
        <v>400481</v>
      </c>
      <c r="F7" s="3">
        <v>304067</v>
      </c>
      <c r="G7" s="3">
        <v>226167</v>
      </c>
      <c r="H7" s="16" t="s">
        <v>100</v>
      </c>
      <c r="I7" s="16" t="s">
        <v>100</v>
      </c>
      <c r="J7" s="16" t="s">
        <v>100</v>
      </c>
      <c r="K7" s="16" t="s">
        <v>100</v>
      </c>
      <c r="L7" s="16" t="s">
        <v>100</v>
      </c>
      <c r="M7" s="16" t="s">
        <v>100</v>
      </c>
      <c r="N7" s="16" t="s">
        <v>100</v>
      </c>
      <c r="O7" s="16" t="s">
        <v>100</v>
      </c>
      <c r="P7" s="3" t="s">
        <v>100</v>
      </c>
      <c r="Q7" s="3" t="s">
        <v>100</v>
      </c>
      <c r="R7" s="3" t="s">
        <v>100</v>
      </c>
      <c r="S7" s="3" t="s">
        <v>100</v>
      </c>
      <c r="T7" s="3" t="s">
        <v>100</v>
      </c>
      <c r="U7" s="3" t="s">
        <v>100</v>
      </c>
      <c r="V7" s="3" t="s">
        <v>100</v>
      </c>
      <c r="W7" s="3" t="s">
        <v>100</v>
      </c>
      <c r="X7" s="3" t="s">
        <v>100</v>
      </c>
      <c r="Y7" s="13" t="s">
        <v>101</v>
      </c>
      <c r="AA7" s="3"/>
      <c r="AB7" s="3"/>
      <c r="AC7" s="3"/>
      <c r="AD7" s="3"/>
      <c r="AE7" s="16"/>
      <c r="AF7" s="16"/>
      <c r="AH7" s="13"/>
      <c r="AJ7" s="13"/>
    </row>
    <row r="8" spans="1:36" ht="12.75">
      <c r="A8" s="2">
        <v>3</v>
      </c>
      <c r="B8" s="13" t="s">
        <v>102</v>
      </c>
      <c r="C8" s="14">
        <v>5140683</v>
      </c>
      <c r="D8" s="3">
        <v>3677985</v>
      </c>
      <c r="E8" s="3">
        <v>2717866</v>
      </c>
      <c r="F8" s="15">
        <v>1787620</v>
      </c>
      <c r="G8" s="3">
        <v>1302161</v>
      </c>
      <c r="H8" s="3">
        <v>749587</v>
      </c>
      <c r="I8" s="3">
        <v>499261</v>
      </c>
      <c r="J8" s="3">
        <v>389375</v>
      </c>
      <c r="K8" s="3">
        <v>309495</v>
      </c>
      <c r="L8" s="16" t="s">
        <v>100</v>
      </c>
      <c r="M8" s="16" t="s">
        <v>100</v>
      </c>
      <c r="N8" s="16" t="s">
        <v>100</v>
      </c>
      <c r="O8" s="16" t="s">
        <v>100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13" t="s">
        <v>102</v>
      </c>
      <c r="AA8" s="3"/>
      <c r="AB8" s="3"/>
      <c r="AC8" s="3"/>
      <c r="AD8" s="15"/>
      <c r="AE8" s="3"/>
      <c r="AF8" s="3"/>
      <c r="AH8" s="13"/>
      <c r="AI8" s="3"/>
      <c r="AJ8" s="13"/>
    </row>
    <row r="9" spans="1:36" ht="12.75">
      <c r="A9" s="2">
        <v>4</v>
      </c>
      <c r="B9" s="13" t="s">
        <v>103</v>
      </c>
      <c r="C9" s="14">
        <v>2679733</v>
      </c>
      <c r="D9" s="3">
        <v>2362239</v>
      </c>
      <c r="E9" s="3">
        <v>2285513</v>
      </c>
      <c r="F9" s="15">
        <v>1942303</v>
      </c>
      <c r="G9" s="3">
        <v>1786272</v>
      </c>
      <c r="H9" s="3">
        <v>1909511</v>
      </c>
      <c r="I9" s="3">
        <v>1949387</v>
      </c>
      <c r="J9" s="3">
        <v>1854444</v>
      </c>
      <c r="K9" s="3">
        <v>1752204</v>
      </c>
      <c r="L9" s="3">
        <v>1574449</v>
      </c>
      <c r="M9" s="3">
        <v>1311564</v>
      </c>
      <c r="N9" s="3">
        <v>1128179</v>
      </c>
      <c r="O9" s="3">
        <v>802525</v>
      </c>
      <c r="P9" s="3">
        <v>484471</v>
      </c>
      <c r="Q9" s="3">
        <v>391004</v>
      </c>
      <c r="R9" s="3">
        <v>191057</v>
      </c>
      <c r="S9" s="3">
        <v>89600</v>
      </c>
      <c r="T9" s="3" t="s">
        <v>100</v>
      </c>
      <c r="U9" s="3" t="s">
        <v>100</v>
      </c>
      <c r="V9" s="3" t="s">
        <v>100</v>
      </c>
      <c r="W9" s="3" t="s">
        <v>100</v>
      </c>
      <c r="X9" s="3" t="s">
        <v>100</v>
      </c>
      <c r="Y9" s="13" t="s">
        <v>103</v>
      </c>
      <c r="AA9" s="3"/>
      <c r="AB9" s="3"/>
      <c r="AC9" s="3"/>
      <c r="AD9" s="15"/>
      <c r="AE9" s="3"/>
      <c r="AF9" s="3"/>
      <c r="AH9" s="13"/>
      <c r="AI9" s="12"/>
      <c r="AJ9" s="13"/>
    </row>
    <row r="10" spans="1:36" ht="12.75">
      <c r="A10" s="2">
        <v>5</v>
      </c>
      <c r="B10" s="13" t="s">
        <v>104</v>
      </c>
      <c r="C10" s="14">
        <v>33930798</v>
      </c>
      <c r="D10" s="3">
        <v>29839250</v>
      </c>
      <c r="E10" s="3">
        <v>23668562</v>
      </c>
      <c r="F10" s="15">
        <v>20098863</v>
      </c>
      <c r="G10" s="3">
        <v>15717204</v>
      </c>
      <c r="H10" s="3">
        <v>10586223</v>
      </c>
      <c r="I10" s="3">
        <v>6907387</v>
      </c>
      <c r="J10" s="3">
        <v>5668241</v>
      </c>
      <c r="K10" s="3">
        <v>3426031</v>
      </c>
      <c r="L10" s="3">
        <v>2376561</v>
      </c>
      <c r="M10" s="3">
        <v>1483504</v>
      </c>
      <c r="N10" s="3">
        <v>1208130</v>
      </c>
      <c r="O10" s="3">
        <v>864694</v>
      </c>
      <c r="P10" s="3">
        <v>560247</v>
      </c>
      <c r="Q10" s="3">
        <v>362196</v>
      </c>
      <c r="R10" s="15">
        <v>165000</v>
      </c>
      <c r="S10" s="3" t="s">
        <v>100</v>
      </c>
      <c r="T10" s="3" t="s">
        <v>100</v>
      </c>
      <c r="U10" s="3" t="s">
        <v>100</v>
      </c>
      <c r="V10" s="3" t="s">
        <v>100</v>
      </c>
      <c r="W10" s="3" t="s">
        <v>100</v>
      </c>
      <c r="X10" s="3" t="s">
        <v>100</v>
      </c>
      <c r="Y10" s="13" t="s">
        <v>104</v>
      </c>
      <c r="AA10" s="3"/>
      <c r="AB10" s="3"/>
      <c r="AC10" s="3"/>
      <c r="AD10" s="15"/>
      <c r="AE10" s="3"/>
      <c r="AF10" s="3"/>
      <c r="AH10" s="13"/>
      <c r="AI10" s="12"/>
      <c r="AJ10" s="13"/>
    </row>
    <row r="11" spans="1:36" ht="12.75">
      <c r="A11" s="2">
        <v>6</v>
      </c>
      <c r="B11" s="13" t="s">
        <v>105</v>
      </c>
      <c r="C11" s="14">
        <v>4311882</v>
      </c>
      <c r="D11" s="3">
        <v>3307912</v>
      </c>
      <c r="E11" s="3">
        <v>2888834</v>
      </c>
      <c r="F11" s="15">
        <v>2226771</v>
      </c>
      <c r="G11" s="3">
        <v>1753947</v>
      </c>
      <c r="H11" s="3">
        <v>1325089</v>
      </c>
      <c r="I11" s="3">
        <v>1123296</v>
      </c>
      <c r="J11" s="3">
        <v>1034849</v>
      </c>
      <c r="K11" s="3">
        <v>939161</v>
      </c>
      <c r="L11" s="3">
        <v>798572</v>
      </c>
      <c r="M11" s="3">
        <v>539103</v>
      </c>
      <c r="N11" s="3">
        <v>412198</v>
      </c>
      <c r="O11" s="3">
        <v>194327</v>
      </c>
      <c r="P11" s="3" t="s">
        <v>100</v>
      </c>
      <c r="Q11" s="3" t="s">
        <v>100</v>
      </c>
      <c r="R11" s="3" t="s">
        <v>100</v>
      </c>
      <c r="S11" s="3" t="s">
        <v>100</v>
      </c>
      <c r="T11" s="3" t="s">
        <v>100</v>
      </c>
      <c r="U11" s="3" t="s">
        <v>100</v>
      </c>
      <c r="V11" s="3" t="s">
        <v>100</v>
      </c>
      <c r="W11" s="3" t="s">
        <v>100</v>
      </c>
      <c r="X11" s="3" t="s">
        <v>100</v>
      </c>
      <c r="Y11" s="13" t="s">
        <v>105</v>
      </c>
      <c r="AA11" s="3"/>
      <c r="AB11" s="3"/>
      <c r="AC11" s="3"/>
      <c r="AD11" s="15"/>
      <c r="AE11" s="3"/>
      <c r="AF11" s="3"/>
      <c r="AH11" s="13"/>
      <c r="AI11" s="12"/>
      <c r="AJ11" s="13"/>
    </row>
    <row r="12" spans="1:36" ht="12.75">
      <c r="A12" s="2">
        <v>7</v>
      </c>
      <c r="B12" s="13" t="s">
        <v>106</v>
      </c>
      <c r="C12" s="14">
        <v>3409535</v>
      </c>
      <c r="D12" s="3">
        <v>3295669</v>
      </c>
      <c r="E12" s="3">
        <v>3107576</v>
      </c>
      <c r="F12" s="15">
        <v>3050693</v>
      </c>
      <c r="G12" s="3">
        <v>2535234</v>
      </c>
      <c r="H12" s="3">
        <v>2007280</v>
      </c>
      <c r="I12" s="3">
        <v>1709242</v>
      </c>
      <c r="J12" s="3">
        <v>1606897</v>
      </c>
      <c r="K12" s="3">
        <v>1380631</v>
      </c>
      <c r="L12" s="3">
        <v>1114756</v>
      </c>
      <c r="M12" s="3">
        <v>908420</v>
      </c>
      <c r="N12" s="3">
        <v>746258</v>
      </c>
      <c r="O12" s="3">
        <v>622700</v>
      </c>
      <c r="P12" s="3">
        <v>537454</v>
      </c>
      <c r="Q12" s="3">
        <v>460147</v>
      </c>
      <c r="R12" s="3">
        <v>370791</v>
      </c>
      <c r="S12" s="3">
        <v>310008</v>
      </c>
      <c r="T12" s="3">
        <v>297665</v>
      </c>
      <c r="U12" s="3">
        <v>275208</v>
      </c>
      <c r="V12" s="3">
        <v>261818</v>
      </c>
      <c r="W12" s="3">
        <v>250622</v>
      </c>
      <c r="X12" s="3">
        <v>236841</v>
      </c>
      <c r="Y12" s="13" t="s">
        <v>106</v>
      </c>
      <c r="AA12" s="3"/>
      <c r="AB12" s="3"/>
      <c r="AC12" s="3"/>
      <c r="AD12" s="15"/>
      <c r="AE12" s="3"/>
      <c r="AF12" s="3"/>
      <c r="AH12" s="13"/>
      <c r="AI12" s="12"/>
      <c r="AJ12" s="13"/>
    </row>
    <row r="13" spans="1:36" ht="12.75">
      <c r="A13" s="2">
        <v>8</v>
      </c>
      <c r="B13" s="13" t="s">
        <v>107</v>
      </c>
      <c r="C13" s="14">
        <v>785068</v>
      </c>
      <c r="D13" s="3">
        <v>668696</v>
      </c>
      <c r="E13" s="3">
        <v>595225</v>
      </c>
      <c r="F13" s="15">
        <v>551928</v>
      </c>
      <c r="G13" s="3">
        <v>446292</v>
      </c>
      <c r="H13" s="3">
        <v>318085</v>
      </c>
      <c r="I13" s="3">
        <v>266505</v>
      </c>
      <c r="J13" s="3">
        <v>238380</v>
      </c>
      <c r="K13" s="3">
        <v>223003</v>
      </c>
      <c r="L13" s="3">
        <v>202322</v>
      </c>
      <c r="M13" s="3">
        <v>184735</v>
      </c>
      <c r="N13" s="3">
        <v>168493</v>
      </c>
      <c r="O13" s="3">
        <v>146608</v>
      </c>
      <c r="P13" s="3">
        <v>125015</v>
      </c>
      <c r="Q13" s="3">
        <v>111496</v>
      </c>
      <c r="R13" s="15">
        <v>90619</v>
      </c>
      <c r="S13" s="3">
        <v>77043</v>
      </c>
      <c r="T13" s="3">
        <v>75432</v>
      </c>
      <c r="U13" s="3">
        <v>70943</v>
      </c>
      <c r="V13" s="3">
        <v>71004</v>
      </c>
      <c r="W13" s="3">
        <v>61812</v>
      </c>
      <c r="X13" s="3">
        <v>55540</v>
      </c>
      <c r="Y13" s="13" t="s">
        <v>107</v>
      </c>
      <c r="AA13" s="3"/>
      <c r="AB13" s="3"/>
      <c r="AC13" s="3"/>
      <c r="AD13" s="15"/>
      <c r="AE13" s="3"/>
      <c r="AF13" s="3"/>
      <c r="AH13" s="13"/>
      <c r="AI13" s="12"/>
      <c r="AJ13" s="13"/>
    </row>
    <row r="14" spans="1:36" ht="12.75">
      <c r="A14" s="2">
        <v>9</v>
      </c>
      <c r="B14" s="13" t="s">
        <v>108</v>
      </c>
      <c r="C14" s="14">
        <v>16028890</v>
      </c>
      <c r="D14" s="3">
        <v>13003362</v>
      </c>
      <c r="E14" s="3">
        <v>9739992</v>
      </c>
      <c r="F14" s="15">
        <v>6855702</v>
      </c>
      <c r="G14" s="3">
        <v>4951560</v>
      </c>
      <c r="H14" s="3">
        <v>2771305</v>
      </c>
      <c r="I14" s="3">
        <v>1897414</v>
      </c>
      <c r="J14" s="3">
        <v>1468191</v>
      </c>
      <c r="K14" s="3">
        <v>968470</v>
      </c>
      <c r="L14" s="3">
        <v>752619</v>
      </c>
      <c r="M14" s="3">
        <v>528542</v>
      </c>
      <c r="N14" s="3">
        <v>391422</v>
      </c>
      <c r="O14" s="3">
        <v>269493</v>
      </c>
      <c r="P14" s="3">
        <v>187748</v>
      </c>
      <c r="Q14" s="3">
        <v>115726</v>
      </c>
      <c r="R14" s="15">
        <v>71721</v>
      </c>
      <c r="S14" s="3" t="s">
        <v>100</v>
      </c>
      <c r="T14" s="3" t="s">
        <v>100</v>
      </c>
      <c r="U14" s="3" t="s">
        <v>100</v>
      </c>
      <c r="V14" s="3" t="s">
        <v>100</v>
      </c>
      <c r="W14" s="3" t="s">
        <v>100</v>
      </c>
      <c r="X14" s="3" t="s">
        <v>100</v>
      </c>
      <c r="Y14" s="13" t="s">
        <v>108</v>
      </c>
      <c r="AA14" s="3"/>
      <c r="AB14" s="3"/>
      <c r="AC14" s="3"/>
      <c r="AD14" s="15"/>
      <c r="AE14" s="3"/>
      <c r="AF14" s="3"/>
      <c r="AH14" s="13"/>
      <c r="AI14" s="12"/>
      <c r="AJ14" s="13"/>
    </row>
    <row r="15" spans="1:36" ht="12.75">
      <c r="A15" s="2">
        <v>10</v>
      </c>
      <c r="B15" s="13" t="s">
        <v>109</v>
      </c>
      <c r="C15" s="14">
        <v>8206975</v>
      </c>
      <c r="D15" s="3">
        <v>6508419</v>
      </c>
      <c r="E15" s="3">
        <v>5464265</v>
      </c>
      <c r="F15" s="15">
        <v>4627306</v>
      </c>
      <c r="G15" s="3">
        <v>3943116</v>
      </c>
      <c r="H15" s="3">
        <v>3444578</v>
      </c>
      <c r="I15" s="3">
        <v>3123723</v>
      </c>
      <c r="J15" s="3">
        <v>2908446</v>
      </c>
      <c r="K15" s="3">
        <v>2895832</v>
      </c>
      <c r="L15" s="3">
        <v>2609121</v>
      </c>
      <c r="M15" s="3">
        <v>2216331</v>
      </c>
      <c r="N15" s="3">
        <v>1837353</v>
      </c>
      <c r="O15" s="3">
        <v>1542180</v>
      </c>
      <c r="P15" s="3">
        <v>1184109</v>
      </c>
      <c r="Q15" s="3">
        <v>872406</v>
      </c>
      <c r="R15" s="3">
        <v>753512</v>
      </c>
      <c r="S15" s="3">
        <v>579014</v>
      </c>
      <c r="T15" s="3">
        <v>429811</v>
      </c>
      <c r="U15" s="3">
        <v>281126</v>
      </c>
      <c r="V15" s="3">
        <v>210346</v>
      </c>
      <c r="W15" s="3">
        <v>138807</v>
      </c>
      <c r="X15" s="3">
        <v>70835</v>
      </c>
      <c r="Y15" s="13" t="s">
        <v>109</v>
      </c>
      <c r="AA15" s="3"/>
      <c r="AB15" s="3"/>
      <c r="AC15" s="3"/>
      <c r="AD15" s="15"/>
      <c r="AE15" s="3"/>
      <c r="AF15" s="3"/>
      <c r="AH15" s="13"/>
      <c r="AI15" s="12"/>
      <c r="AJ15" s="13"/>
    </row>
    <row r="16" spans="1:36" ht="12.75">
      <c r="A16" s="2">
        <v>11</v>
      </c>
      <c r="B16" s="13" t="s">
        <v>110</v>
      </c>
      <c r="C16" s="14">
        <v>1216642</v>
      </c>
      <c r="D16" s="3">
        <v>1115274</v>
      </c>
      <c r="E16" s="3">
        <v>965000</v>
      </c>
      <c r="F16" s="15">
        <v>784901</v>
      </c>
      <c r="G16" s="3">
        <v>632772</v>
      </c>
      <c r="H16" s="16" t="s">
        <v>100</v>
      </c>
      <c r="I16" s="16" t="s">
        <v>100</v>
      </c>
      <c r="J16" s="16" t="s">
        <v>100</v>
      </c>
      <c r="K16" s="16" t="s">
        <v>100</v>
      </c>
      <c r="L16" s="16" t="s">
        <v>100</v>
      </c>
      <c r="M16" s="16" t="s">
        <v>100</v>
      </c>
      <c r="N16" s="16" t="s">
        <v>100</v>
      </c>
      <c r="O16" s="16" t="s">
        <v>100</v>
      </c>
      <c r="P16" s="3" t="s">
        <v>100</v>
      </c>
      <c r="Q16" s="3" t="s">
        <v>100</v>
      </c>
      <c r="R16" s="3" t="s">
        <v>100</v>
      </c>
      <c r="S16" s="3" t="s">
        <v>100</v>
      </c>
      <c r="T16" s="3" t="s">
        <v>100</v>
      </c>
      <c r="U16" s="3" t="s">
        <v>100</v>
      </c>
      <c r="V16" s="3" t="s">
        <v>100</v>
      </c>
      <c r="W16" s="3" t="s">
        <v>100</v>
      </c>
      <c r="X16" s="3" t="s">
        <v>100</v>
      </c>
      <c r="Y16" s="13" t="s">
        <v>110</v>
      </c>
      <c r="AA16" s="3"/>
      <c r="AB16" s="3"/>
      <c r="AC16" s="3"/>
      <c r="AD16" s="15"/>
      <c r="AE16" s="16"/>
      <c r="AF16" s="16"/>
      <c r="AH16" s="13"/>
      <c r="AJ16" s="13"/>
    </row>
    <row r="17" spans="1:36" ht="12.75">
      <c r="A17" s="2">
        <v>12</v>
      </c>
      <c r="B17" s="13" t="s">
        <v>111</v>
      </c>
      <c r="C17" s="14">
        <v>1297274</v>
      </c>
      <c r="D17" s="3">
        <v>1011986</v>
      </c>
      <c r="E17" s="3">
        <v>943935</v>
      </c>
      <c r="F17" s="15">
        <v>719921</v>
      </c>
      <c r="G17" s="3">
        <v>667191</v>
      </c>
      <c r="H17" s="3">
        <v>588637</v>
      </c>
      <c r="I17" s="3">
        <v>524873</v>
      </c>
      <c r="J17" s="3">
        <v>441536</v>
      </c>
      <c r="K17" s="3">
        <v>430442</v>
      </c>
      <c r="L17" s="3">
        <v>323440</v>
      </c>
      <c r="M17" s="3">
        <v>159475</v>
      </c>
      <c r="N17" s="3">
        <v>84385</v>
      </c>
      <c r="O17" s="16" t="s">
        <v>100</v>
      </c>
      <c r="P17" s="3" t="s">
        <v>100</v>
      </c>
      <c r="Q17" s="3" t="s">
        <v>100</v>
      </c>
      <c r="R17" s="3" t="s">
        <v>100</v>
      </c>
      <c r="S17" s="3" t="s">
        <v>100</v>
      </c>
      <c r="T17" s="3" t="s">
        <v>100</v>
      </c>
      <c r="U17" s="3" t="s">
        <v>100</v>
      </c>
      <c r="V17" s="3" t="s">
        <v>100</v>
      </c>
      <c r="W17" s="3" t="s">
        <v>100</v>
      </c>
      <c r="X17" s="3" t="s">
        <v>100</v>
      </c>
      <c r="Y17" s="13" t="s">
        <v>111</v>
      </c>
      <c r="AA17" s="3"/>
      <c r="AB17" s="3"/>
      <c r="AC17" s="3"/>
      <c r="AD17" s="15"/>
      <c r="AE17" s="3"/>
      <c r="AF17" s="3"/>
      <c r="AH17" s="13"/>
      <c r="AI17" s="3"/>
      <c r="AJ17" s="13"/>
    </row>
    <row r="18" spans="1:36" ht="12.75">
      <c r="A18" s="2">
        <v>13</v>
      </c>
      <c r="B18" s="13" t="s">
        <v>112</v>
      </c>
      <c r="C18" s="14">
        <v>12439042</v>
      </c>
      <c r="D18" s="3">
        <v>11466682</v>
      </c>
      <c r="E18" s="3">
        <v>11418461</v>
      </c>
      <c r="F18" s="15">
        <v>11184320</v>
      </c>
      <c r="G18" s="3">
        <v>10081158</v>
      </c>
      <c r="H18" s="3">
        <v>8712176</v>
      </c>
      <c r="I18" s="3">
        <v>7897241</v>
      </c>
      <c r="J18" s="3">
        <v>7630388</v>
      </c>
      <c r="K18" s="3">
        <v>6485280</v>
      </c>
      <c r="L18" s="3">
        <v>5638591</v>
      </c>
      <c r="M18" s="3">
        <v>4821550</v>
      </c>
      <c r="N18" s="3">
        <v>3826351</v>
      </c>
      <c r="O18" s="3">
        <v>3077871</v>
      </c>
      <c r="P18" s="3">
        <v>2539891</v>
      </c>
      <c r="Q18" s="3">
        <v>1711951</v>
      </c>
      <c r="R18" s="3">
        <v>851470</v>
      </c>
      <c r="S18" s="3">
        <v>476051</v>
      </c>
      <c r="T18" s="3">
        <v>157147</v>
      </c>
      <c r="U18" s="3">
        <v>54843</v>
      </c>
      <c r="V18" s="3" t="s">
        <v>100</v>
      </c>
      <c r="W18" s="3" t="s">
        <v>100</v>
      </c>
      <c r="X18" s="3" t="s">
        <v>100</v>
      </c>
      <c r="Y18" s="13" t="s">
        <v>112</v>
      </c>
      <c r="AA18" s="3"/>
      <c r="AB18" s="3"/>
      <c r="AC18" s="3"/>
      <c r="AD18" s="15"/>
      <c r="AE18" s="3"/>
      <c r="AF18" s="3"/>
      <c r="AH18" s="13"/>
      <c r="AI18" s="12"/>
      <c r="AJ18" s="13"/>
    </row>
    <row r="19" spans="1:36" ht="12.75">
      <c r="A19" s="2">
        <v>14</v>
      </c>
      <c r="B19" s="13" t="s">
        <v>113</v>
      </c>
      <c r="C19" s="14">
        <v>6090782</v>
      </c>
      <c r="D19" s="3">
        <v>5564228</v>
      </c>
      <c r="E19" s="3">
        <v>5490179</v>
      </c>
      <c r="F19" s="15">
        <v>5228156</v>
      </c>
      <c r="G19" s="3">
        <v>4662498</v>
      </c>
      <c r="H19" s="3">
        <v>3934224</v>
      </c>
      <c r="I19" s="3">
        <v>3427796</v>
      </c>
      <c r="J19" s="3">
        <v>3238480</v>
      </c>
      <c r="K19" s="3">
        <v>2930390</v>
      </c>
      <c r="L19" s="3">
        <v>2700876</v>
      </c>
      <c r="M19" s="3">
        <v>2516462</v>
      </c>
      <c r="N19" s="3">
        <v>2192404</v>
      </c>
      <c r="O19" s="3">
        <v>1978301</v>
      </c>
      <c r="P19" s="3">
        <v>1680637</v>
      </c>
      <c r="Q19" s="3">
        <v>1350428</v>
      </c>
      <c r="R19" s="3">
        <v>988416</v>
      </c>
      <c r="S19" s="3">
        <v>685865</v>
      </c>
      <c r="T19" s="3">
        <v>343031</v>
      </c>
      <c r="U19" s="3">
        <v>147102</v>
      </c>
      <c r="V19" s="3" t="s">
        <v>100</v>
      </c>
      <c r="W19" s="3" t="s">
        <v>100</v>
      </c>
      <c r="X19" s="3" t="s">
        <v>100</v>
      </c>
      <c r="Y19" s="13" t="s">
        <v>113</v>
      </c>
      <c r="AA19" s="3"/>
      <c r="AB19" s="3"/>
      <c r="AC19" s="3"/>
      <c r="AD19" s="15"/>
      <c r="AE19" s="3"/>
      <c r="AF19" s="3"/>
      <c r="AH19" s="13"/>
      <c r="AI19" s="12"/>
      <c r="AJ19" s="13"/>
    </row>
    <row r="20" spans="1:36" ht="12.75">
      <c r="A20" s="2">
        <v>15</v>
      </c>
      <c r="B20" s="13" t="s">
        <v>114</v>
      </c>
      <c r="C20" s="14">
        <v>2931923</v>
      </c>
      <c r="D20" s="3">
        <v>2787424</v>
      </c>
      <c r="E20" s="3">
        <v>2913387</v>
      </c>
      <c r="F20" s="15">
        <v>2846920</v>
      </c>
      <c r="G20" s="3">
        <v>2757537</v>
      </c>
      <c r="H20" s="3">
        <v>2621073</v>
      </c>
      <c r="I20" s="3">
        <v>2538268</v>
      </c>
      <c r="J20" s="3">
        <v>2470420</v>
      </c>
      <c r="K20" s="3">
        <v>2404021</v>
      </c>
      <c r="L20" s="3">
        <v>2224771</v>
      </c>
      <c r="M20" s="3">
        <v>2231853</v>
      </c>
      <c r="N20" s="3">
        <v>1911896</v>
      </c>
      <c r="O20" s="3">
        <v>1624615</v>
      </c>
      <c r="P20" s="3">
        <v>1194020</v>
      </c>
      <c r="Q20" s="3">
        <v>674913</v>
      </c>
      <c r="R20" s="3">
        <v>192214</v>
      </c>
      <c r="S20" s="3" t="s">
        <v>100</v>
      </c>
      <c r="T20" s="3" t="s">
        <v>100</v>
      </c>
      <c r="U20" s="3" t="s">
        <v>100</v>
      </c>
      <c r="V20" s="3" t="s">
        <v>100</v>
      </c>
      <c r="W20" s="3" t="s">
        <v>100</v>
      </c>
      <c r="X20" s="3" t="s">
        <v>100</v>
      </c>
      <c r="Y20" s="13" t="s">
        <v>114</v>
      </c>
      <c r="AA20" s="3"/>
      <c r="AB20" s="3"/>
      <c r="AC20" s="3"/>
      <c r="AD20" s="15"/>
      <c r="AE20" s="3"/>
      <c r="AF20" s="3"/>
      <c r="AH20" s="13"/>
      <c r="AI20" s="12"/>
      <c r="AJ20" s="13"/>
    </row>
    <row r="21" spans="1:36" ht="12.75">
      <c r="A21" s="2">
        <v>16</v>
      </c>
      <c r="B21" s="13" t="s">
        <v>115</v>
      </c>
      <c r="C21" s="14">
        <v>2693824</v>
      </c>
      <c r="D21" s="3">
        <v>2485600</v>
      </c>
      <c r="E21" s="3">
        <v>2363208</v>
      </c>
      <c r="F21" s="15">
        <v>2265846</v>
      </c>
      <c r="G21" s="3">
        <v>2178611</v>
      </c>
      <c r="H21" s="3">
        <v>1905299</v>
      </c>
      <c r="I21" s="3">
        <v>1801028</v>
      </c>
      <c r="J21" s="3">
        <v>1879498</v>
      </c>
      <c r="K21" s="3">
        <v>1769257</v>
      </c>
      <c r="L21" s="3">
        <v>1690949</v>
      </c>
      <c r="M21" s="3">
        <v>1470495</v>
      </c>
      <c r="N21" s="3">
        <v>1427096</v>
      </c>
      <c r="O21" s="3">
        <v>996096</v>
      </c>
      <c r="P21" s="3">
        <v>364399</v>
      </c>
      <c r="Q21" s="3">
        <v>107206</v>
      </c>
      <c r="R21" s="3" t="s">
        <v>100</v>
      </c>
      <c r="S21" s="3" t="s">
        <v>100</v>
      </c>
      <c r="T21" s="3" t="s">
        <v>100</v>
      </c>
      <c r="U21" s="3" t="s">
        <v>100</v>
      </c>
      <c r="V21" s="3" t="s">
        <v>100</v>
      </c>
      <c r="W21" s="3" t="s">
        <v>100</v>
      </c>
      <c r="X21" s="3" t="s">
        <v>100</v>
      </c>
      <c r="Y21" s="13" t="s">
        <v>115</v>
      </c>
      <c r="AA21" s="3"/>
      <c r="AB21" s="3"/>
      <c r="AC21" s="3"/>
      <c r="AD21" s="15"/>
      <c r="AE21" s="3"/>
      <c r="AF21" s="3"/>
      <c r="AH21" s="13"/>
      <c r="AI21" s="12"/>
      <c r="AJ21" s="13"/>
    </row>
    <row r="22" spans="1:36" ht="12.75">
      <c r="A22" s="2">
        <v>17</v>
      </c>
      <c r="B22" s="13" t="s">
        <v>116</v>
      </c>
      <c r="C22" s="14">
        <v>4049431</v>
      </c>
      <c r="D22" s="3">
        <v>3698969</v>
      </c>
      <c r="E22" s="3">
        <v>3661433</v>
      </c>
      <c r="F22" s="15">
        <v>3246481</v>
      </c>
      <c r="G22" s="3">
        <v>3038156</v>
      </c>
      <c r="H22" s="3">
        <v>2944806</v>
      </c>
      <c r="I22" s="3">
        <v>2845627</v>
      </c>
      <c r="J22" s="3">
        <v>2614575</v>
      </c>
      <c r="K22" s="3">
        <v>2416630</v>
      </c>
      <c r="L22" s="3">
        <v>2289905</v>
      </c>
      <c r="M22" s="3">
        <v>2147174</v>
      </c>
      <c r="N22" s="3">
        <v>1858635</v>
      </c>
      <c r="O22" s="3">
        <v>1648690</v>
      </c>
      <c r="P22" s="3">
        <v>1321011</v>
      </c>
      <c r="Q22" s="3">
        <v>1065490</v>
      </c>
      <c r="R22" s="3">
        <v>898012</v>
      </c>
      <c r="S22" s="3">
        <v>706925</v>
      </c>
      <c r="T22" s="3">
        <v>621832</v>
      </c>
      <c r="U22" s="3">
        <v>513623</v>
      </c>
      <c r="V22" s="3">
        <v>374287</v>
      </c>
      <c r="W22" s="3">
        <v>204822</v>
      </c>
      <c r="X22" s="3">
        <v>68705</v>
      </c>
      <c r="Y22" s="13" t="s">
        <v>116</v>
      </c>
      <c r="AA22" s="3"/>
      <c r="AB22" s="3"/>
      <c r="AC22" s="3"/>
      <c r="AD22" s="15"/>
      <c r="AE22" s="3"/>
      <c r="AF22" s="3"/>
      <c r="AH22" s="13"/>
      <c r="AI22" s="12"/>
      <c r="AJ22" s="13"/>
    </row>
    <row r="23" spans="1:36" ht="12.75">
      <c r="A23" s="2">
        <v>18</v>
      </c>
      <c r="B23" s="13" t="s">
        <v>117</v>
      </c>
      <c r="C23" s="14">
        <v>4480271</v>
      </c>
      <c r="D23" s="3">
        <v>4238216</v>
      </c>
      <c r="E23" s="3">
        <v>4203972</v>
      </c>
      <c r="F23" s="15">
        <v>3672008</v>
      </c>
      <c r="G23" s="3">
        <v>3257022</v>
      </c>
      <c r="H23" s="3">
        <v>2683516</v>
      </c>
      <c r="I23" s="3">
        <v>2363880</v>
      </c>
      <c r="J23" s="3">
        <v>2101593</v>
      </c>
      <c r="K23" s="3">
        <v>1798509</v>
      </c>
      <c r="L23" s="3">
        <v>1656388</v>
      </c>
      <c r="M23" s="3">
        <v>1381625</v>
      </c>
      <c r="N23" s="3">
        <v>1118587</v>
      </c>
      <c r="O23" s="3">
        <v>939946</v>
      </c>
      <c r="P23" s="3">
        <v>726915</v>
      </c>
      <c r="Q23" s="3">
        <v>575311</v>
      </c>
      <c r="R23" s="3">
        <v>419824</v>
      </c>
      <c r="S23" s="3">
        <v>285030</v>
      </c>
      <c r="T23" s="3">
        <v>171904</v>
      </c>
      <c r="U23" s="3">
        <v>125779</v>
      </c>
      <c r="V23" s="3" t="s">
        <v>100</v>
      </c>
      <c r="W23" s="3" t="s">
        <v>100</v>
      </c>
      <c r="X23" s="3" t="s">
        <v>100</v>
      </c>
      <c r="Y23" s="13" t="s">
        <v>117</v>
      </c>
      <c r="AA23" s="3"/>
      <c r="AB23" s="3"/>
      <c r="AC23" s="3"/>
      <c r="AD23" s="15"/>
      <c r="AE23" s="3"/>
      <c r="AF23" s="3"/>
      <c r="AH23" s="13"/>
      <c r="AI23" s="12"/>
      <c r="AJ23" s="13"/>
    </row>
    <row r="24" spans="1:36" ht="12.75">
      <c r="A24" s="2">
        <v>19</v>
      </c>
      <c r="B24" s="13" t="s">
        <v>118</v>
      </c>
      <c r="C24" s="14">
        <v>1277731</v>
      </c>
      <c r="D24" s="3">
        <v>1233223</v>
      </c>
      <c r="E24" s="3">
        <v>1124660</v>
      </c>
      <c r="F24" s="15">
        <v>1006320</v>
      </c>
      <c r="G24" s="3">
        <v>969265</v>
      </c>
      <c r="H24" s="3">
        <v>913774</v>
      </c>
      <c r="I24" s="3">
        <v>847226</v>
      </c>
      <c r="J24" s="3">
        <v>797418</v>
      </c>
      <c r="K24" s="3">
        <v>768014</v>
      </c>
      <c r="L24" s="3">
        <v>742371</v>
      </c>
      <c r="M24" s="3">
        <v>694466</v>
      </c>
      <c r="N24" s="3">
        <v>661086</v>
      </c>
      <c r="O24" s="3">
        <v>648936</v>
      </c>
      <c r="P24" s="3">
        <v>626915</v>
      </c>
      <c r="Q24" s="3">
        <v>628279</v>
      </c>
      <c r="R24" s="3">
        <v>583188</v>
      </c>
      <c r="S24" s="3">
        <v>501793</v>
      </c>
      <c r="T24" s="3">
        <v>399454</v>
      </c>
      <c r="U24" s="3">
        <v>298335</v>
      </c>
      <c r="V24" s="3" t="s">
        <v>100</v>
      </c>
      <c r="W24" s="3" t="s">
        <v>100</v>
      </c>
      <c r="X24" s="3" t="s">
        <v>100</v>
      </c>
      <c r="Y24" s="13" t="s">
        <v>118</v>
      </c>
      <c r="AA24" s="3"/>
      <c r="AB24" s="3"/>
      <c r="AC24" s="3"/>
      <c r="AD24" s="15"/>
      <c r="AE24" s="3"/>
      <c r="AF24" s="3"/>
      <c r="AH24" s="13"/>
      <c r="AI24" s="12"/>
      <c r="AJ24" s="13"/>
    </row>
    <row r="25" spans="1:36" ht="12.75">
      <c r="A25" s="2">
        <v>20</v>
      </c>
      <c r="B25" s="13" t="s">
        <v>119</v>
      </c>
      <c r="C25" s="14">
        <v>5307886</v>
      </c>
      <c r="D25" s="3">
        <v>4798622</v>
      </c>
      <c r="E25" s="3">
        <v>4216446</v>
      </c>
      <c r="F25" s="15">
        <v>3953698</v>
      </c>
      <c r="G25" s="3">
        <v>3100689</v>
      </c>
      <c r="H25" s="3">
        <v>2343001</v>
      </c>
      <c r="I25" s="3">
        <v>1821244</v>
      </c>
      <c r="J25" s="3">
        <v>1631522</v>
      </c>
      <c r="K25" s="3">
        <v>1449661</v>
      </c>
      <c r="L25" s="3">
        <v>1295346</v>
      </c>
      <c r="M25" s="3">
        <v>1188044</v>
      </c>
      <c r="N25" s="3">
        <v>1042390</v>
      </c>
      <c r="O25" s="3">
        <v>934943</v>
      </c>
      <c r="P25" s="3">
        <v>780894</v>
      </c>
      <c r="Q25" s="3">
        <v>652173</v>
      </c>
      <c r="R25" s="3">
        <v>546887</v>
      </c>
      <c r="S25" s="3">
        <v>434124</v>
      </c>
      <c r="T25" s="3">
        <v>405843</v>
      </c>
      <c r="U25" s="3">
        <v>364389</v>
      </c>
      <c r="V25" s="3">
        <v>335946</v>
      </c>
      <c r="W25" s="3">
        <v>306610</v>
      </c>
      <c r="X25" s="3">
        <v>278514</v>
      </c>
      <c r="Y25" s="13" t="s">
        <v>119</v>
      </c>
      <c r="AA25" s="3"/>
      <c r="AB25" s="3"/>
      <c r="AC25" s="3"/>
      <c r="AD25" s="15"/>
      <c r="AE25" s="3"/>
      <c r="AF25" s="3"/>
      <c r="AH25" s="13"/>
      <c r="AI25" s="12"/>
      <c r="AJ25" s="13"/>
    </row>
    <row r="26" spans="1:36" ht="12.75">
      <c r="A26" s="2">
        <v>21</v>
      </c>
      <c r="B26" s="13" t="s">
        <v>120</v>
      </c>
      <c r="C26" s="14">
        <v>6355568</v>
      </c>
      <c r="D26" s="3">
        <v>6029051</v>
      </c>
      <c r="E26" s="3">
        <v>5737037</v>
      </c>
      <c r="F26" s="15">
        <v>5726676</v>
      </c>
      <c r="G26" s="3">
        <v>5148578</v>
      </c>
      <c r="H26" s="3">
        <v>4690514</v>
      </c>
      <c r="I26" s="3">
        <v>4316721</v>
      </c>
      <c r="J26" s="3">
        <v>4249598</v>
      </c>
      <c r="K26" s="3">
        <v>3852356</v>
      </c>
      <c r="L26" s="3">
        <v>3366416</v>
      </c>
      <c r="M26" s="3">
        <v>2805346</v>
      </c>
      <c r="N26" s="3">
        <v>2238943</v>
      </c>
      <c r="O26" s="3">
        <v>1783085</v>
      </c>
      <c r="P26" s="3">
        <v>1457351</v>
      </c>
      <c r="Q26" s="3">
        <v>1231066</v>
      </c>
      <c r="R26" s="3">
        <v>994499</v>
      </c>
      <c r="S26" s="3">
        <v>737699</v>
      </c>
      <c r="T26" s="3">
        <v>610408</v>
      </c>
      <c r="U26" s="3">
        <v>523287</v>
      </c>
      <c r="V26" s="3">
        <v>700745</v>
      </c>
      <c r="W26" s="3">
        <v>574564</v>
      </c>
      <c r="X26" s="3">
        <v>475327</v>
      </c>
      <c r="Y26" s="13" t="s">
        <v>120</v>
      </c>
      <c r="AA26" s="3"/>
      <c r="AB26" s="3"/>
      <c r="AC26" s="3"/>
      <c r="AD26" s="15"/>
      <c r="AE26" s="3"/>
      <c r="AF26" s="3"/>
      <c r="AH26" s="13"/>
      <c r="AI26" s="12"/>
      <c r="AJ26" s="13"/>
    </row>
    <row r="27" spans="1:36" ht="12.75">
      <c r="A27" s="2">
        <v>22</v>
      </c>
      <c r="B27" s="13" t="s">
        <v>121</v>
      </c>
      <c r="C27" s="14">
        <v>9955829</v>
      </c>
      <c r="D27" s="3">
        <v>9328784</v>
      </c>
      <c r="E27" s="3">
        <v>9258344</v>
      </c>
      <c r="F27" s="15">
        <v>8937196</v>
      </c>
      <c r="G27" s="3">
        <v>7823194</v>
      </c>
      <c r="H27" s="3">
        <v>6371766</v>
      </c>
      <c r="I27" s="3">
        <v>5256106</v>
      </c>
      <c r="J27" s="3">
        <v>4842052</v>
      </c>
      <c r="K27" s="3">
        <v>3668412</v>
      </c>
      <c r="L27" s="3">
        <v>2810173</v>
      </c>
      <c r="M27" s="3">
        <v>2420982</v>
      </c>
      <c r="N27" s="3">
        <v>2093889</v>
      </c>
      <c r="O27" s="3">
        <v>1636937</v>
      </c>
      <c r="P27" s="3">
        <v>1184059</v>
      </c>
      <c r="Q27" s="3">
        <v>749113</v>
      </c>
      <c r="R27" s="3">
        <v>397654</v>
      </c>
      <c r="S27" s="3">
        <v>212267</v>
      </c>
      <c r="T27" s="3" t="s">
        <v>100</v>
      </c>
      <c r="U27" s="3" t="s">
        <v>100</v>
      </c>
      <c r="V27" s="3" t="s">
        <v>100</v>
      </c>
      <c r="W27" s="3" t="s">
        <v>100</v>
      </c>
      <c r="X27" s="3" t="s">
        <v>100</v>
      </c>
      <c r="Y27" s="13" t="s">
        <v>121</v>
      </c>
      <c r="AA27" s="3"/>
      <c r="AB27" s="3"/>
      <c r="AC27" s="3"/>
      <c r="AD27" s="15"/>
      <c r="AE27" s="3"/>
      <c r="AF27" s="3"/>
      <c r="AH27" s="13"/>
      <c r="AI27" s="12"/>
      <c r="AJ27" s="13"/>
    </row>
    <row r="28" spans="1:36" ht="12.75">
      <c r="A28" s="2">
        <v>23</v>
      </c>
      <c r="B28" s="13" t="s">
        <v>122</v>
      </c>
      <c r="C28" s="14">
        <v>4925670</v>
      </c>
      <c r="D28" s="3">
        <v>4387029</v>
      </c>
      <c r="E28" s="3">
        <v>4077148</v>
      </c>
      <c r="F28" s="15">
        <v>3833173</v>
      </c>
      <c r="G28" s="3">
        <v>3413864</v>
      </c>
      <c r="H28" s="3">
        <v>2982483</v>
      </c>
      <c r="I28" s="3">
        <v>2792300</v>
      </c>
      <c r="J28" s="3">
        <v>2551583</v>
      </c>
      <c r="K28" s="3">
        <v>2385656</v>
      </c>
      <c r="L28" s="3">
        <v>2074376</v>
      </c>
      <c r="M28" s="3">
        <v>1749626</v>
      </c>
      <c r="N28" s="3">
        <v>1301826</v>
      </c>
      <c r="O28" s="3">
        <v>780773</v>
      </c>
      <c r="P28" s="3">
        <v>439706</v>
      </c>
      <c r="Q28" s="3">
        <v>172023</v>
      </c>
      <c r="R28" s="3" t="s">
        <v>100</v>
      </c>
      <c r="S28" s="3" t="s">
        <v>100</v>
      </c>
      <c r="T28" s="3" t="s">
        <v>100</v>
      </c>
      <c r="U28" s="3" t="s">
        <v>100</v>
      </c>
      <c r="V28" s="3" t="s">
        <v>100</v>
      </c>
      <c r="W28" s="3" t="s">
        <v>100</v>
      </c>
      <c r="X28" s="3" t="s">
        <v>100</v>
      </c>
      <c r="Y28" s="13" t="s">
        <v>122</v>
      </c>
      <c r="AA28" s="3"/>
      <c r="AB28" s="3"/>
      <c r="AC28" s="3"/>
      <c r="AD28" s="15"/>
      <c r="AE28" s="3"/>
      <c r="AF28" s="3"/>
      <c r="AH28" s="13"/>
      <c r="AI28" s="12"/>
      <c r="AJ28" s="13"/>
    </row>
    <row r="29" spans="1:36" ht="12.75">
      <c r="A29" s="2">
        <v>24</v>
      </c>
      <c r="B29" s="13" t="s">
        <v>123</v>
      </c>
      <c r="C29" s="14">
        <v>2852927</v>
      </c>
      <c r="D29" s="3">
        <v>2586443</v>
      </c>
      <c r="E29" s="3">
        <v>2520638</v>
      </c>
      <c r="F29" s="15">
        <v>2233848</v>
      </c>
      <c r="G29" s="3">
        <v>2178141</v>
      </c>
      <c r="H29" s="3">
        <v>2178914</v>
      </c>
      <c r="I29" s="3">
        <v>2183796</v>
      </c>
      <c r="J29" s="3">
        <v>2008154</v>
      </c>
      <c r="K29" s="3">
        <v>1790618</v>
      </c>
      <c r="L29" s="3">
        <v>1797114</v>
      </c>
      <c r="M29" s="3">
        <v>1551270</v>
      </c>
      <c r="N29" s="3">
        <v>1289600</v>
      </c>
      <c r="O29" s="3">
        <v>1131597</v>
      </c>
      <c r="P29" s="3">
        <v>827922</v>
      </c>
      <c r="Q29" s="3">
        <v>616652</v>
      </c>
      <c r="R29" s="3">
        <v>482595</v>
      </c>
      <c r="S29" s="3">
        <v>297567</v>
      </c>
      <c r="T29" s="3">
        <v>110358</v>
      </c>
      <c r="U29" s="3">
        <v>62320</v>
      </c>
      <c r="V29" s="3" t="s">
        <v>100</v>
      </c>
      <c r="W29" s="3" t="s">
        <v>100</v>
      </c>
      <c r="X29" s="3" t="s">
        <v>100</v>
      </c>
      <c r="Y29" s="13" t="s">
        <v>123</v>
      </c>
      <c r="AA29" s="3"/>
      <c r="AB29" s="3"/>
      <c r="AC29" s="3"/>
      <c r="AD29" s="15"/>
      <c r="AE29" s="3"/>
      <c r="AF29" s="3"/>
      <c r="AH29" s="13"/>
      <c r="AI29" s="12"/>
      <c r="AJ29" s="13"/>
    </row>
    <row r="30" spans="1:36" ht="12.75">
      <c r="A30" s="2">
        <v>25</v>
      </c>
      <c r="B30" s="13" t="s">
        <v>124</v>
      </c>
      <c r="C30" s="14">
        <v>5606260</v>
      </c>
      <c r="D30" s="3">
        <v>5137804</v>
      </c>
      <c r="E30" s="3">
        <v>4917444</v>
      </c>
      <c r="F30" s="15">
        <v>4718034</v>
      </c>
      <c r="G30" s="3">
        <v>4319813</v>
      </c>
      <c r="H30" s="3">
        <v>3954653</v>
      </c>
      <c r="I30" s="3">
        <v>3784664</v>
      </c>
      <c r="J30" s="3">
        <v>3629110</v>
      </c>
      <c r="K30" s="3">
        <v>3404055</v>
      </c>
      <c r="L30" s="3">
        <v>3293335</v>
      </c>
      <c r="M30" s="3">
        <v>3106665</v>
      </c>
      <c r="N30" s="3">
        <v>2679184</v>
      </c>
      <c r="O30" s="3">
        <v>2168380</v>
      </c>
      <c r="P30" s="3">
        <v>1721295</v>
      </c>
      <c r="Q30" s="3">
        <v>1136039</v>
      </c>
      <c r="R30" s="3">
        <v>647074</v>
      </c>
      <c r="S30" s="3">
        <v>360406</v>
      </c>
      <c r="T30" s="3">
        <v>130419</v>
      </c>
      <c r="U30" s="3">
        <v>62496</v>
      </c>
      <c r="V30" s="3" t="s">
        <v>100</v>
      </c>
      <c r="W30" s="3" t="s">
        <v>100</v>
      </c>
      <c r="X30" s="3" t="s">
        <v>100</v>
      </c>
      <c r="Y30" s="13" t="s">
        <v>124</v>
      </c>
      <c r="AA30" s="3"/>
      <c r="AB30" s="3"/>
      <c r="AC30" s="3"/>
      <c r="AD30" s="15"/>
      <c r="AE30" s="3"/>
      <c r="AF30" s="3"/>
      <c r="AH30" s="13"/>
      <c r="AI30" s="12"/>
      <c r="AJ30" s="13"/>
    </row>
    <row r="31" spans="1:36" ht="12.75">
      <c r="A31" s="2">
        <v>26</v>
      </c>
      <c r="B31" s="13" t="s">
        <v>125</v>
      </c>
      <c r="C31" s="14">
        <v>905316</v>
      </c>
      <c r="D31" s="3">
        <v>803655</v>
      </c>
      <c r="E31" s="3">
        <v>786690</v>
      </c>
      <c r="F31" s="15">
        <v>701573</v>
      </c>
      <c r="G31" s="3">
        <v>674767</v>
      </c>
      <c r="H31" s="3">
        <v>591024</v>
      </c>
      <c r="I31" s="3">
        <v>559456</v>
      </c>
      <c r="J31" s="3">
        <v>524729</v>
      </c>
      <c r="K31" s="3">
        <v>541511</v>
      </c>
      <c r="L31" s="3">
        <v>366338</v>
      </c>
      <c r="M31" s="3">
        <v>232583</v>
      </c>
      <c r="N31" s="3">
        <v>132159</v>
      </c>
      <c r="O31" s="16" t="s">
        <v>100</v>
      </c>
      <c r="P31" s="3" t="s">
        <v>100</v>
      </c>
      <c r="Q31" s="3" t="s">
        <v>100</v>
      </c>
      <c r="R31" s="3" t="s">
        <v>100</v>
      </c>
      <c r="S31" s="3" t="s">
        <v>100</v>
      </c>
      <c r="T31" s="3" t="s">
        <v>100</v>
      </c>
      <c r="U31" s="3" t="s">
        <v>100</v>
      </c>
      <c r="V31" s="3" t="s">
        <v>100</v>
      </c>
      <c r="W31" s="3" t="s">
        <v>100</v>
      </c>
      <c r="X31" s="3" t="s">
        <v>100</v>
      </c>
      <c r="Y31" s="13" t="s">
        <v>125</v>
      </c>
      <c r="AA31" s="3"/>
      <c r="AB31" s="3"/>
      <c r="AC31" s="3"/>
      <c r="AD31" s="15"/>
      <c r="AE31" s="3"/>
      <c r="AF31" s="3"/>
      <c r="AH31" s="13"/>
      <c r="AI31" s="3"/>
      <c r="AJ31" s="13"/>
    </row>
    <row r="32" spans="1:36" ht="12.75">
      <c r="A32" s="2">
        <v>27</v>
      </c>
      <c r="B32" s="13" t="s">
        <v>126</v>
      </c>
      <c r="C32" s="14">
        <v>1715369</v>
      </c>
      <c r="D32" s="3">
        <v>1584617</v>
      </c>
      <c r="E32" s="3">
        <v>1570006</v>
      </c>
      <c r="F32" s="15">
        <v>1496820</v>
      </c>
      <c r="G32" s="3">
        <v>1411330</v>
      </c>
      <c r="H32" s="3">
        <v>1325510</v>
      </c>
      <c r="I32" s="3">
        <v>1315834</v>
      </c>
      <c r="J32" s="3">
        <v>1375123</v>
      </c>
      <c r="K32" s="3">
        <v>1296372</v>
      </c>
      <c r="L32" s="3">
        <v>1192214</v>
      </c>
      <c r="M32" s="3">
        <v>1066300</v>
      </c>
      <c r="N32" s="3">
        <v>1058910</v>
      </c>
      <c r="O32" s="3">
        <v>452402</v>
      </c>
      <c r="P32" s="3">
        <v>122993</v>
      </c>
      <c r="Q32" s="3" t="s">
        <v>100</v>
      </c>
      <c r="R32" s="3" t="s">
        <v>100</v>
      </c>
      <c r="S32" s="3" t="s">
        <v>100</v>
      </c>
      <c r="T32" s="3" t="s">
        <v>100</v>
      </c>
      <c r="U32" s="3" t="s">
        <v>100</v>
      </c>
      <c r="V32" s="3" t="s">
        <v>100</v>
      </c>
      <c r="W32" s="3" t="s">
        <v>100</v>
      </c>
      <c r="X32" s="3" t="s">
        <v>100</v>
      </c>
      <c r="Y32" s="13" t="s">
        <v>126</v>
      </c>
      <c r="AA32" s="3"/>
      <c r="AB32" s="3"/>
      <c r="AC32" s="3"/>
      <c r="AD32" s="15"/>
      <c r="AE32" s="3"/>
      <c r="AF32" s="3"/>
      <c r="AH32" s="13"/>
      <c r="AI32" s="12"/>
      <c r="AJ32" s="13"/>
    </row>
    <row r="33" spans="1:36" ht="12.75">
      <c r="A33" s="2">
        <v>28</v>
      </c>
      <c r="B33" s="13" t="s">
        <v>127</v>
      </c>
      <c r="C33" s="14">
        <v>2002032</v>
      </c>
      <c r="D33" s="3">
        <v>1206152</v>
      </c>
      <c r="E33" s="3">
        <v>799184</v>
      </c>
      <c r="F33" s="15">
        <v>492396</v>
      </c>
      <c r="G33" s="3">
        <v>285278</v>
      </c>
      <c r="H33" s="3">
        <v>160083</v>
      </c>
      <c r="I33" s="3">
        <v>110247</v>
      </c>
      <c r="J33" s="3">
        <v>86390</v>
      </c>
      <c r="K33" s="3">
        <v>75820</v>
      </c>
      <c r="L33" s="3">
        <v>80293</v>
      </c>
      <c r="M33" s="3">
        <v>40670</v>
      </c>
      <c r="N33" s="3">
        <v>45761</v>
      </c>
      <c r="O33" s="3">
        <v>62266</v>
      </c>
      <c r="P33" s="3">
        <v>42491</v>
      </c>
      <c r="Q33" s="3" t="s">
        <v>100</v>
      </c>
      <c r="R33" s="3" t="s">
        <v>100</v>
      </c>
      <c r="S33" s="3" t="s">
        <v>100</v>
      </c>
      <c r="T33" s="3" t="s">
        <v>100</v>
      </c>
      <c r="U33" s="3" t="s">
        <v>100</v>
      </c>
      <c r="V33" s="3" t="s">
        <v>100</v>
      </c>
      <c r="W33" s="3" t="s">
        <v>100</v>
      </c>
      <c r="X33" s="3" t="s">
        <v>100</v>
      </c>
      <c r="Y33" s="13" t="s">
        <v>127</v>
      </c>
      <c r="AA33" s="3"/>
      <c r="AB33" s="3"/>
      <c r="AC33" s="3"/>
      <c r="AD33" s="15"/>
      <c r="AE33" s="3"/>
      <c r="AF33" s="3"/>
      <c r="AH33" s="13"/>
      <c r="AI33" s="12"/>
      <c r="AJ33" s="13"/>
    </row>
    <row r="34" spans="1:36" ht="12.75">
      <c r="A34" s="2">
        <v>29</v>
      </c>
      <c r="B34" s="13" t="s">
        <v>128</v>
      </c>
      <c r="C34" s="14">
        <v>1238415</v>
      </c>
      <c r="D34" s="3">
        <v>1113915</v>
      </c>
      <c r="E34" s="3">
        <v>920610</v>
      </c>
      <c r="F34" s="15">
        <v>746284</v>
      </c>
      <c r="G34" s="3">
        <v>606921</v>
      </c>
      <c r="H34" s="3">
        <v>533242</v>
      </c>
      <c r="I34" s="3">
        <v>491524</v>
      </c>
      <c r="J34" s="3">
        <v>465292</v>
      </c>
      <c r="K34" s="3">
        <v>443083</v>
      </c>
      <c r="L34" s="3">
        <v>430572</v>
      </c>
      <c r="M34" s="3">
        <v>411588</v>
      </c>
      <c r="N34" s="3">
        <v>376530</v>
      </c>
      <c r="O34" s="3">
        <v>346991</v>
      </c>
      <c r="P34" s="3">
        <v>318300</v>
      </c>
      <c r="Q34" s="3">
        <v>326073</v>
      </c>
      <c r="R34" s="3">
        <v>317964</v>
      </c>
      <c r="S34" s="3">
        <v>284574</v>
      </c>
      <c r="T34" s="3">
        <v>269326</v>
      </c>
      <c r="U34" s="3">
        <v>244161</v>
      </c>
      <c r="V34" s="3">
        <v>214460</v>
      </c>
      <c r="W34" s="3">
        <v>183855</v>
      </c>
      <c r="X34" s="3">
        <v>141822</v>
      </c>
      <c r="Y34" s="13" t="s">
        <v>128</v>
      </c>
      <c r="AA34" s="3"/>
      <c r="AB34" s="3"/>
      <c r="AC34" s="3"/>
      <c r="AD34" s="15"/>
      <c r="AE34" s="3"/>
      <c r="AF34" s="3"/>
      <c r="AH34" s="13"/>
      <c r="AI34" s="12"/>
      <c r="AJ34" s="13"/>
    </row>
    <row r="35" spans="1:36" ht="12.75">
      <c r="A35" s="2">
        <v>30</v>
      </c>
      <c r="B35" s="13" t="s">
        <v>129</v>
      </c>
      <c r="C35" s="14">
        <v>8424354</v>
      </c>
      <c r="D35" s="3">
        <v>7748634</v>
      </c>
      <c r="E35" s="3">
        <v>7364158</v>
      </c>
      <c r="F35" s="15">
        <v>7208035</v>
      </c>
      <c r="G35" s="3">
        <v>6066782</v>
      </c>
      <c r="H35" s="3">
        <v>4835329</v>
      </c>
      <c r="I35" s="3">
        <v>4160165</v>
      </c>
      <c r="J35" s="3">
        <v>4041319</v>
      </c>
      <c r="K35" s="3">
        <v>3155900</v>
      </c>
      <c r="L35" s="3">
        <v>2537167</v>
      </c>
      <c r="M35" s="3">
        <v>1883669</v>
      </c>
      <c r="N35" s="3">
        <v>1444933</v>
      </c>
      <c r="O35" s="3">
        <v>1131116</v>
      </c>
      <c r="P35" s="3">
        <v>906096</v>
      </c>
      <c r="Q35" s="3">
        <v>672027</v>
      </c>
      <c r="R35" s="3">
        <v>489466</v>
      </c>
      <c r="S35" s="3">
        <v>373036</v>
      </c>
      <c r="T35" s="3">
        <v>319922</v>
      </c>
      <c r="U35" s="3">
        <v>274551</v>
      </c>
      <c r="V35" s="3">
        <v>241222</v>
      </c>
      <c r="W35" s="3">
        <v>206181</v>
      </c>
      <c r="X35" s="3">
        <v>179570</v>
      </c>
      <c r="Y35" s="13" t="s">
        <v>129</v>
      </c>
      <c r="AA35" s="3"/>
      <c r="AB35" s="3"/>
      <c r="AC35" s="3"/>
      <c r="AD35" s="15"/>
      <c r="AE35" s="3"/>
      <c r="AF35" s="3"/>
      <c r="AH35" s="13"/>
      <c r="AI35" s="12"/>
      <c r="AJ35" s="13"/>
    </row>
    <row r="36" spans="1:36" ht="12.75">
      <c r="A36" s="2">
        <v>31</v>
      </c>
      <c r="B36" s="13" t="s">
        <v>130</v>
      </c>
      <c r="C36" s="14">
        <v>1823821</v>
      </c>
      <c r="D36" s="3">
        <v>1521779</v>
      </c>
      <c r="E36" s="3">
        <v>1299968</v>
      </c>
      <c r="F36" s="15">
        <v>1026664</v>
      </c>
      <c r="G36" s="3">
        <v>951023</v>
      </c>
      <c r="H36" s="3">
        <v>681187</v>
      </c>
      <c r="I36" s="3">
        <v>531818</v>
      </c>
      <c r="J36" s="3">
        <v>395982</v>
      </c>
      <c r="K36" s="3">
        <v>353428</v>
      </c>
      <c r="L36" s="16" t="s">
        <v>100</v>
      </c>
      <c r="M36" s="16" t="s">
        <v>100</v>
      </c>
      <c r="N36" s="16" t="s">
        <v>100</v>
      </c>
      <c r="O36" s="16" t="s">
        <v>100</v>
      </c>
      <c r="P36" s="3" t="s">
        <v>100</v>
      </c>
      <c r="Q36" s="3" t="s">
        <v>100</v>
      </c>
      <c r="R36" s="3" t="s">
        <v>100</v>
      </c>
      <c r="S36" s="3" t="s">
        <v>100</v>
      </c>
      <c r="T36" s="3" t="s">
        <v>100</v>
      </c>
      <c r="U36" s="3" t="s">
        <v>100</v>
      </c>
      <c r="V36" s="3" t="s">
        <v>100</v>
      </c>
      <c r="W36" s="3" t="s">
        <v>100</v>
      </c>
      <c r="X36" s="3" t="s">
        <v>100</v>
      </c>
      <c r="Y36" s="13" t="s">
        <v>130</v>
      </c>
      <c r="AA36" s="3"/>
      <c r="AB36" s="3"/>
      <c r="AC36" s="3"/>
      <c r="AD36" s="15"/>
      <c r="AE36" s="3"/>
      <c r="AF36" s="3"/>
      <c r="AH36" s="13"/>
      <c r="AI36" s="3"/>
      <c r="AJ36" s="13"/>
    </row>
    <row r="37" spans="1:36" ht="12.75">
      <c r="A37" s="2">
        <v>32</v>
      </c>
      <c r="B37" s="13" t="s">
        <v>0</v>
      </c>
      <c r="C37" s="14">
        <v>19004973</v>
      </c>
      <c r="D37" s="3">
        <v>18044505</v>
      </c>
      <c r="E37" s="3">
        <v>17557288</v>
      </c>
      <c r="F37" s="15">
        <v>18338055</v>
      </c>
      <c r="G37" s="3">
        <v>16782304</v>
      </c>
      <c r="H37" s="3">
        <v>14830192</v>
      </c>
      <c r="I37" s="3">
        <v>13479142</v>
      </c>
      <c r="J37" s="3">
        <v>12587967</v>
      </c>
      <c r="K37" s="3">
        <v>10380589</v>
      </c>
      <c r="L37" s="3">
        <v>9108934</v>
      </c>
      <c r="M37" s="3">
        <v>7264183</v>
      </c>
      <c r="N37" s="3">
        <v>5997853</v>
      </c>
      <c r="O37" s="3">
        <v>5082871</v>
      </c>
      <c r="P37" s="3">
        <v>4382759</v>
      </c>
      <c r="Q37" s="3">
        <v>3880735</v>
      </c>
      <c r="R37" s="3">
        <v>3097394</v>
      </c>
      <c r="S37" s="3">
        <v>2428919</v>
      </c>
      <c r="T37" s="3">
        <v>1918578</v>
      </c>
      <c r="U37" s="3">
        <v>1368775</v>
      </c>
      <c r="V37" s="3">
        <v>953043</v>
      </c>
      <c r="W37" s="3">
        <v>577805</v>
      </c>
      <c r="X37" s="3">
        <v>331589</v>
      </c>
      <c r="Y37" s="13" t="s">
        <v>0</v>
      </c>
      <c r="AA37" s="3"/>
      <c r="AB37" s="3"/>
      <c r="AC37" s="3"/>
      <c r="AD37" s="15"/>
      <c r="AE37" s="3"/>
      <c r="AF37" s="3"/>
      <c r="AH37" s="13"/>
      <c r="AI37" s="12"/>
      <c r="AJ37" s="13"/>
    </row>
    <row r="38" spans="1:36" ht="12.75">
      <c r="A38" s="2">
        <v>33</v>
      </c>
      <c r="B38" s="13" t="s">
        <v>1</v>
      </c>
      <c r="C38" s="14">
        <v>8067673</v>
      </c>
      <c r="D38" s="3">
        <v>6657630</v>
      </c>
      <c r="E38" s="3">
        <v>5874429</v>
      </c>
      <c r="F38" s="15">
        <v>5125230</v>
      </c>
      <c r="G38" s="3">
        <v>4556155</v>
      </c>
      <c r="H38" s="3">
        <v>4061929</v>
      </c>
      <c r="I38" s="3">
        <v>3571623</v>
      </c>
      <c r="J38" s="3">
        <v>3167274</v>
      </c>
      <c r="K38" s="3">
        <v>2559123</v>
      </c>
      <c r="L38" s="3">
        <v>2206287</v>
      </c>
      <c r="M38" s="3">
        <v>1893810</v>
      </c>
      <c r="N38" s="3">
        <v>1617947</v>
      </c>
      <c r="O38" s="3">
        <v>1399750</v>
      </c>
      <c r="P38" s="3">
        <v>1071361</v>
      </c>
      <c r="Q38" s="3">
        <v>860197</v>
      </c>
      <c r="R38" s="3">
        <v>753620</v>
      </c>
      <c r="S38" s="3">
        <v>655092</v>
      </c>
      <c r="T38" s="3">
        <v>639747</v>
      </c>
      <c r="U38" s="3">
        <v>556821</v>
      </c>
      <c r="V38" s="3">
        <v>487971</v>
      </c>
      <c r="W38" s="3">
        <v>424785</v>
      </c>
      <c r="X38" s="3">
        <v>353523</v>
      </c>
      <c r="Y38" s="13" t="s">
        <v>1</v>
      </c>
      <c r="AA38" s="3"/>
      <c r="AB38" s="3"/>
      <c r="AC38" s="3"/>
      <c r="AD38" s="15"/>
      <c r="AE38" s="3"/>
      <c r="AF38" s="3"/>
      <c r="AH38" s="13"/>
      <c r="AI38" s="12"/>
      <c r="AJ38" s="13"/>
    </row>
    <row r="39" spans="1:36" ht="12.75">
      <c r="A39" s="2">
        <v>34</v>
      </c>
      <c r="B39" s="13" t="s">
        <v>2</v>
      </c>
      <c r="C39" s="14">
        <v>643756</v>
      </c>
      <c r="D39" s="3">
        <v>641364</v>
      </c>
      <c r="E39" s="3">
        <v>652695</v>
      </c>
      <c r="F39" s="15">
        <v>624181</v>
      </c>
      <c r="G39" s="3">
        <v>632446</v>
      </c>
      <c r="H39" s="3">
        <v>619636</v>
      </c>
      <c r="I39" s="3">
        <v>641935</v>
      </c>
      <c r="J39" s="3">
        <v>673340</v>
      </c>
      <c r="K39" s="3">
        <v>643953</v>
      </c>
      <c r="L39" s="3">
        <v>574403</v>
      </c>
      <c r="M39" s="3">
        <v>314454</v>
      </c>
      <c r="N39" s="3">
        <v>182719</v>
      </c>
      <c r="O39" s="16" t="s">
        <v>100</v>
      </c>
      <c r="P39" s="3" t="s">
        <v>100</v>
      </c>
      <c r="Q39" s="3" t="s">
        <v>100</v>
      </c>
      <c r="R39" s="3" t="s">
        <v>100</v>
      </c>
      <c r="S39" s="3" t="s">
        <v>100</v>
      </c>
      <c r="T39" s="3" t="s">
        <v>100</v>
      </c>
      <c r="U39" s="3" t="s">
        <v>100</v>
      </c>
      <c r="V39" s="3" t="s">
        <v>100</v>
      </c>
      <c r="W39" s="3" t="s">
        <v>100</v>
      </c>
      <c r="X39" s="3" t="s">
        <v>100</v>
      </c>
      <c r="Y39" s="13" t="s">
        <v>2</v>
      </c>
      <c r="AA39" s="3"/>
      <c r="AB39" s="3"/>
      <c r="AC39" s="3"/>
      <c r="AD39" s="15"/>
      <c r="AE39" s="3"/>
      <c r="AF39" s="3"/>
      <c r="AH39" s="13"/>
      <c r="AI39" s="3"/>
      <c r="AJ39" s="13"/>
    </row>
    <row r="40" spans="1:36" ht="12.75">
      <c r="A40" s="2">
        <v>35</v>
      </c>
      <c r="B40" s="13" t="s">
        <v>3</v>
      </c>
      <c r="C40" s="14">
        <v>11374540</v>
      </c>
      <c r="D40" s="3">
        <v>10887325</v>
      </c>
      <c r="E40" s="3">
        <v>10797419</v>
      </c>
      <c r="F40" s="15">
        <v>10730200</v>
      </c>
      <c r="G40" s="3">
        <v>9706397</v>
      </c>
      <c r="H40" s="3">
        <v>7946627</v>
      </c>
      <c r="I40" s="3">
        <v>6907612</v>
      </c>
      <c r="J40" s="3">
        <v>6646633</v>
      </c>
      <c r="K40" s="3">
        <v>5759394</v>
      </c>
      <c r="L40" s="3">
        <v>4767121</v>
      </c>
      <c r="M40" s="3">
        <v>4157545</v>
      </c>
      <c r="N40" s="3">
        <v>3672316</v>
      </c>
      <c r="O40" s="3">
        <v>3198062</v>
      </c>
      <c r="P40" s="3">
        <v>2665260</v>
      </c>
      <c r="Q40" s="3">
        <v>2339511</v>
      </c>
      <c r="R40" s="3">
        <v>1980329</v>
      </c>
      <c r="S40" s="3">
        <v>1519466</v>
      </c>
      <c r="T40" s="3">
        <v>937901</v>
      </c>
      <c r="U40" s="3">
        <v>581434</v>
      </c>
      <c r="V40" s="3">
        <v>230760</v>
      </c>
      <c r="W40" s="3" t="s">
        <v>100</v>
      </c>
      <c r="X40" s="3" t="s">
        <v>100</v>
      </c>
      <c r="Y40" s="13" t="s">
        <v>3</v>
      </c>
      <c r="AA40" s="3"/>
      <c r="AB40" s="3"/>
      <c r="AC40" s="3"/>
      <c r="AD40" s="15"/>
      <c r="AE40" s="3"/>
      <c r="AF40" s="3"/>
      <c r="AH40" s="13"/>
      <c r="AI40" s="12"/>
      <c r="AJ40" s="13"/>
    </row>
    <row r="41" spans="1:36" ht="12.75">
      <c r="A41" s="2">
        <v>36</v>
      </c>
      <c r="B41" s="13" t="s">
        <v>4</v>
      </c>
      <c r="C41" s="14">
        <v>3458819</v>
      </c>
      <c r="D41" s="3">
        <v>3157604</v>
      </c>
      <c r="E41" s="3">
        <v>3025266</v>
      </c>
      <c r="F41" s="15">
        <v>2585486</v>
      </c>
      <c r="G41" s="3">
        <v>2328284</v>
      </c>
      <c r="H41" s="3">
        <v>2233351</v>
      </c>
      <c r="I41" s="3">
        <v>2336434</v>
      </c>
      <c r="J41" s="3">
        <v>2382222</v>
      </c>
      <c r="K41" s="3">
        <v>2028283</v>
      </c>
      <c r="L41" s="3">
        <v>1657155</v>
      </c>
      <c r="M41" s="16" t="s">
        <v>100</v>
      </c>
      <c r="N41" s="16" t="s">
        <v>100</v>
      </c>
      <c r="O41" s="16" t="s">
        <v>100</v>
      </c>
      <c r="P41" s="3" t="s">
        <v>100</v>
      </c>
      <c r="Q41" s="3" t="s">
        <v>100</v>
      </c>
      <c r="R41" s="3" t="s">
        <v>100</v>
      </c>
      <c r="S41" s="3" t="s">
        <v>100</v>
      </c>
      <c r="T41" s="3" t="s">
        <v>100</v>
      </c>
      <c r="U41" s="3" t="s">
        <v>100</v>
      </c>
      <c r="V41" s="3" t="s">
        <v>100</v>
      </c>
      <c r="W41" s="3" t="s">
        <v>100</v>
      </c>
      <c r="X41" s="3" t="s">
        <v>100</v>
      </c>
      <c r="Y41" s="13" t="s">
        <v>4</v>
      </c>
      <c r="AA41" s="3"/>
      <c r="AB41" s="3"/>
      <c r="AC41" s="3"/>
      <c r="AD41" s="15"/>
      <c r="AE41" s="3"/>
      <c r="AF41" s="3"/>
      <c r="AH41" s="13"/>
      <c r="AI41" s="3"/>
      <c r="AJ41" s="13"/>
    </row>
    <row r="42" spans="1:36" ht="12.75">
      <c r="A42" s="2">
        <v>37</v>
      </c>
      <c r="B42" s="13" t="s">
        <v>5</v>
      </c>
      <c r="C42" s="14">
        <v>3428543</v>
      </c>
      <c r="D42" s="3">
        <v>2853733</v>
      </c>
      <c r="E42" s="3">
        <v>2632663</v>
      </c>
      <c r="F42" s="15">
        <v>2110810</v>
      </c>
      <c r="G42" s="3">
        <v>1768687</v>
      </c>
      <c r="H42" s="3">
        <v>1521341</v>
      </c>
      <c r="I42" s="3">
        <v>1089684</v>
      </c>
      <c r="J42" s="3">
        <v>950379</v>
      </c>
      <c r="K42" s="3">
        <v>783389</v>
      </c>
      <c r="L42" s="3">
        <v>672765</v>
      </c>
      <c r="M42" s="3">
        <v>413536</v>
      </c>
      <c r="N42" s="3">
        <v>313767</v>
      </c>
      <c r="O42" s="3">
        <v>174768</v>
      </c>
      <c r="P42" s="3">
        <v>90923</v>
      </c>
      <c r="Q42" s="3">
        <v>52465</v>
      </c>
      <c r="R42" s="3" t="s">
        <v>100</v>
      </c>
      <c r="S42" s="3" t="s">
        <v>100</v>
      </c>
      <c r="T42" s="3" t="s">
        <v>100</v>
      </c>
      <c r="U42" s="3" t="s">
        <v>100</v>
      </c>
      <c r="V42" s="3" t="s">
        <v>100</v>
      </c>
      <c r="W42" s="3" t="s">
        <v>100</v>
      </c>
      <c r="X42" s="3" t="s">
        <v>100</v>
      </c>
      <c r="Y42" s="13" t="s">
        <v>5</v>
      </c>
      <c r="AA42" s="3"/>
      <c r="AB42" s="3"/>
      <c r="AC42" s="3"/>
      <c r="AD42" s="15"/>
      <c r="AE42" s="3"/>
      <c r="AF42" s="3"/>
      <c r="AH42" s="13"/>
      <c r="AI42" s="12"/>
      <c r="AJ42" s="13"/>
    </row>
    <row r="43" spans="1:36" ht="12.75">
      <c r="A43" s="2">
        <v>38</v>
      </c>
      <c r="B43" s="13" t="s">
        <v>6</v>
      </c>
      <c r="C43" s="14">
        <v>12300670</v>
      </c>
      <c r="D43" s="3">
        <v>11924710</v>
      </c>
      <c r="E43" s="3">
        <v>11866728</v>
      </c>
      <c r="F43" s="15">
        <v>11884314</v>
      </c>
      <c r="G43" s="3">
        <v>11319366</v>
      </c>
      <c r="H43" s="3">
        <v>10498012</v>
      </c>
      <c r="I43" s="3">
        <v>9900180</v>
      </c>
      <c r="J43" s="3">
        <v>9631299</v>
      </c>
      <c r="K43" s="3">
        <v>8720017</v>
      </c>
      <c r="L43" s="3">
        <v>7665111</v>
      </c>
      <c r="M43" s="3">
        <v>6302115</v>
      </c>
      <c r="N43" s="3">
        <v>5258014</v>
      </c>
      <c r="O43" s="3">
        <v>4282891</v>
      </c>
      <c r="P43" s="3">
        <v>3521951</v>
      </c>
      <c r="Q43" s="3">
        <v>2906215</v>
      </c>
      <c r="R43" s="3">
        <v>2311786</v>
      </c>
      <c r="S43" s="3">
        <v>1724007</v>
      </c>
      <c r="T43" s="3">
        <v>1348072</v>
      </c>
      <c r="U43" s="3">
        <v>1049313</v>
      </c>
      <c r="V43" s="3">
        <v>809773</v>
      </c>
      <c r="W43" s="3">
        <v>601863</v>
      </c>
      <c r="X43" s="3">
        <v>432879</v>
      </c>
      <c r="Y43" s="13" t="s">
        <v>6</v>
      </c>
      <c r="AA43" s="3"/>
      <c r="AB43" s="3"/>
      <c r="AC43" s="3"/>
      <c r="AD43" s="15"/>
      <c r="AE43" s="3"/>
      <c r="AF43" s="3"/>
      <c r="AH43" s="13"/>
      <c r="AI43" s="12"/>
      <c r="AJ43" s="13"/>
    </row>
    <row r="44" spans="1:36" ht="12.75">
      <c r="A44" s="2">
        <v>39</v>
      </c>
      <c r="B44" s="13" t="s">
        <v>7</v>
      </c>
      <c r="C44" s="14">
        <v>1049662</v>
      </c>
      <c r="D44" s="3">
        <v>1005984</v>
      </c>
      <c r="E44" s="3">
        <v>947154</v>
      </c>
      <c r="F44" s="15">
        <v>957798</v>
      </c>
      <c r="G44" s="3">
        <v>859488</v>
      </c>
      <c r="H44" s="3">
        <v>791896</v>
      </c>
      <c r="I44" s="3">
        <v>713346</v>
      </c>
      <c r="J44" s="3">
        <v>687497</v>
      </c>
      <c r="K44" s="3">
        <v>604397</v>
      </c>
      <c r="L44" s="3">
        <v>542610</v>
      </c>
      <c r="M44" s="3">
        <v>428556</v>
      </c>
      <c r="N44" s="3">
        <v>345506</v>
      </c>
      <c r="O44" s="3">
        <v>276531</v>
      </c>
      <c r="P44" s="3">
        <v>217353</v>
      </c>
      <c r="Q44" s="3">
        <v>174620</v>
      </c>
      <c r="R44" s="15">
        <v>147544</v>
      </c>
      <c r="S44" s="3">
        <v>108828</v>
      </c>
      <c r="T44" s="3">
        <v>97194</v>
      </c>
      <c r="U44" s="3">
        <v>83038</v>
      </c>
      <c r="V44" s="3">
        <v>76888</v>
      </c>
      <c r="W44" s="3">
        <v>68970</v>
      </c>
      <c r="X44" s="3">
        <v>68446</v>
      </c>
      <c r="Y44" s="13" t="s">
        <v>7</v>
      </c>
      <c r="AA44" s="3"/>
      <c r="AB44" s="3"/>
      <c r="AC44" s="3"/>
      <c r="AD44" s="15"/>
      <c r="AE44" s="3"/>
      <c r="AF44" s="3"/>
      <c r="AH44" s="13"/>
      <c r="AI44" s="12"/>
      <c r="AJ44" s="13"/>
    </row>
    <row r="45" spans="1:36" ht="12.75">
      <c r="A45" s="2">
        <v>40</v>
      </c>
      <c r="B45" s="13" t="s">
        <v>8</v>
      </c>
      <c r="C45" s="14">
        <v>4025061</v>
      </c>
      <c r="D45" s="3">
        <v>3505707</v>
      </c>
      <c r="E45" s="3">
        <v>3119208</v>
      </c>
      <c r="F45" s="15">
        <v>2617320</v>
      </c>
      <c r="G45" s="3">
        <v>2382594</v>
      </c>
      <c r="H45" s="3">
        <v>2117027</v>
      </c>
      <c r="I45" s="3">
        <v>1899804</v>
      </c>
      <c r="J45" s="3">
        <v>1738760</v>
      </c>
      <c r="K45" s="3">
        <v>1683724</v>
      </c>
      <c r="L45" s="3">
        <v>1515400</v>
      </c>
      <c r="M45" s="3">
        <v>1340316</v>
      </c>
      <c r="N45" s="3">
        <v>1151149</v>
      </c>
      <c r="O45" s="3">
        <v>995577</v>
      </c>
      <c r="P45" s="3">
        <v>705606</v>
      </c>
      <c r="Q45" s="3">
        <v>542745</v>
      </c>
      <c r="R45" s="3">
        <v>514513</v>
      </c>
      <c r="S45" s="3">
        <v>463583</v>
      </c>
      <c r="T45" s="3">
        <v>455025</v>
      </c>
      <c r="U45" s="3">
        <v>399351</v>
      </c>
      <c r="V45" s="3">
        <v>336569</v>
      </c>
      <c r="W45" s="3">
        <v>287131</v>
      </c>
      <c r="X45" s="3">
        <v>206236</v>
      </c>
      <c r="Y45" s="13" t="s">
        <v>8</v>
      </c>
      <c r="AA45" s="3"/>
      <c r="AB45" s="3"/>
      <c r="AC45" s="3"/>
      <c r="AD45" s="15"/>
      <c r="AE45" s="3"/>
      <c r="AF45" s="3"/>
      <c r="AH45" s="13"/>
      <c r="AI45" s="12"/>
      <c r="AJ45" s="13"/>
    </row>
    <row r="46" spans="1:36" ht="12.75">
      <c r="A46" s="2">
        <v>41</v>
      </c>
      <c r="B46" s="13" t="s">
        <v>9</v>
      </c>
      <c r="C46" s="14">
        <v>756874</v>
      </c>
      <c r="D46" s="3">
        <v>699999</v>
      </c>
      <c r="E46" s="3">
        <v>690178</v>
      </c>
      <c r="F46" s="15">
        <v>673247</v>
      </c>
      <c r="G46" s="3">
        <v>680514</v>
      </c>
      <c r="H46" s="3">
        <v>652740</v>
      </c>
      <c r="I46" s="3">
        <v>642961</v>
      </c>
      <c r="J46" s="3">
        <v>673005</v>
      </c>
      <c r="K46" s="3">
        <v>631239</v>
      </c>
      <c r="L46" s="3">
        <v>575676</v>
      </c>
      <c r="M46" s="3">
        <v>390638</v>
      </c>
      <c r="N46" s="3">
        <v>328808</v>
      </c>
      <c r="O46" s="16" t="s">
        <v>100</v>
      </c>
      <c r="P46" s="3" t="s">
        <v>100</v>
      </c>
      <c r="Q46" s="3" t="s">
        <v>100</v>
      </c>
      <c r="R46" s="3" t="s">
        <v>100</v>
      </c>
      <c r="S46" s="3" t="s">
        <v>100</v>
      </c>
      <c r="T46" s="3" t="s">
        <v>100</v>
      </c>
      <c r="U46" s="3" t="s">
        <v>100</v>
      </c>
      <c r="V46" s="3" t="s">
        <v>100</v>
      </c>
      <c r="W46" s="3" t="s">
        <v>100</v>
      </c>
      <c r="X46" s="3" t="s">
        <v>100</v>
      </c>
      <c r="Y46" s="13" t="s">
        <v>9</v>
      </c>
      <c r="AA46" s="3"/>
      <c r="AB46" s="3"/>
      <c r="AC46" s="3"/>
      <c r="AD46" s="15"/>
      <c r="AE46" s="3"/>
      <c r="AF46" s="3"/>
      <c r="AH46" s="13"/>
      <c r="AI46" s="3"/>
      <c r="AJ46" s="13"/>
    </row>
    <row r="47" spans="1:36" ht="12.75">
      <c r="A47" s="2">
        <v>42</v>
      </c>
      <c r="B47" s="13" t="s">
        <v>10</v>
      </c>
      <c r="C47" s="14">
        <v>5700037</v>
      </c>
      <c r="D47" s="3">
        <v>4896641</v>
      </c>
      <c r="E47" s="3">
        <v>4590750</v>
      </c>
      <c r="F47" s="15">
        <v>3961060</v>
      </c>
      <c r="G47" s="3">
        <v>3567089</v>
      </c>
      <c r="H47" s="3">
        <v>3291718</v>
      </c>
      <c r="I47" s="3">
        <v>2915841</v>
      </c>
      <c r="J47" s="3">
        <v>2616497</v>
      </c>
      <c r="K47" s="3">
        <v>2337885</v>
      </c>
      <c r="L47" s="3">
        <v>2184789</v>
      </c>
      <c r="M47" s="3">
        <v>2020616</v>
      </c>
      <c r="N47" s="3">
        <v>1767518</v>
      </c>
      <c r="O47" s="3">
        <v>1542359</v>
      </c>
      <c r="P47" s="3">
        <v>1258520</v>
      </c>
      <c r="Q47" s="3">
        <v>999513</v>
      </c>
      <c r="R47" s="3">
        <v>906933</v>
      </c>
      <c r="S47" s="3">
        <v>755986</v>
      </c>
      <c r="T47" s="3">
        <v>625263</v>
      </c>
      <c r="U47" s="3">
        <v>390769</v>
      </c>
      <c r="V47" s="3">
        <v>243913</v>
      </c>
      <c r="W47" s="3">
        <v>100169</v>
      </c>
      <c r="X47" s="3" t="s">
        <v>100</v>
      </c>
      <c r="Y47" s="13" t="s">
        <v>10</v>
      </c>
      <c r="AA47" s="3"/>
      <c r="AB47" s="3"/>
      <c r="AC47" s="3"/>
      <c r="AD47" s="15"/>
      <c r="AE47" s="3"/>
      <c r="AF47" s="3"/>
      <c r="AH47" s="13"/>
      <c r="AI47" s="12"/>
      <c r="AJ47" s="13"/>
    </row>
    <row r="48" spans="1:36" ht="12.75">
      <c r="A48" s="2">
        <v>43</v>
      </c>
      <c r="B48" s="13" t="s">
        <v>11</v>
      </c>
      <c r="C48" s="14">
        <v>20903994</v>
      </c>
      <c r="D48" s="3">
        <v>17059805</v>
      </c>
      <c r="E48" s="3">
        <v>14228383</v>
      </c>
      <c r="F48" s="15">
        <v>11298787</v>
      </c>
      <c r="G48" s="3">
        <v>9579677</v>
      </c>
      <c r="H48" s="3">
        <v>7711194</v>
      </c>
      <c r="I48" s="3">
        <v>6414824</v>
      </c>
      <c r="J48" s="3">
        <v>5824601</v>
      </c>
      <c r="K48" s="3">
        <v>4663228</v>
      </c>
      <c r="L48" s="3">
        <v>3896542</v>
      </c>
      <c r="M48" s="3">
        <v>3048710</v>
      </c>
      <c r="N48" s="3">
        <v>2235523</v>
      </c>
      <c r="O48" s="3">
        <v>1591749</v>
      </c>
      <c r="P48" s="3">
        <v>818579</v>
      </c>
      <c r="Q48" s="3">
        <v>531188</v>
      </c>
      <c r="R48" s="15">
        <v>189327</v>
      </c>
      <c r="S48" s="3" t="s">
        <v>100</v>
      </c>
      <c r="T48" s="3" t="s">
        <v>100</v>
      </c>
      <c r="U48" s="3" t="s">
        <v>100</v>
      </c>
      <c r="V48" s="3" t="s">
        <v>100</v>
      </c>
      <c r="W48" s="3" t="s">
        <v>100</v>
      </c>
      <c r="X48" s="3" t="s">
        <v>100</v>
      </c>
      <c r="Y48" s="13" t="s">
        <v>11</v>
      </c>
      <c r="AA48" s="3"/>
      <c r="AB48" s="3"/>
      <c r="AC48" s="3"/>
      <c r="AD48" s="15"/>
      <c r="AE48" s="3"/>
      <c r="AF48" s="3"/>
      <c r="AH48" s="13"/>
      <c r="AI48" s="12"/>
      <c r="AJ48" s="13"/>
    </row>
    <row r="49" spans="1:36" ht="12.75">
      <c r="A49" s="2">
        <v>44</v>
      </c>
      <c r="B49" s="13" t="s">
        <v>12</v>
      </c>
      <c r="C49" s="14">
        <v>2236714</v>
      </c>
      <c r="D49" s="3">
        <v>1727784</v>
      </c>
      <c r="E49" s="3">
        <v>1461037</v>
      </c>
      <c r="F49" s="15">
        <v>1067810</v>
      </c>
      <c r="G49" s="3">
        <v>890627</v>
      </c>
      <c r="H49" s="3">
        <v>688862</v>
      </c>
      <c r="I49" s="3">
        <v>550310</v>
      </c>
      <c r="J49" s="3">
        <v>505741</v>
      </c>
      <c r="K49" s="3">
        <v>448388</v>
      </c>
      <c r="L49" s="3">
        <v>371864</v>
      </c>
      <c r="M49" s="3">
        <v>275277</v>
      </c>
      <c r="N49" s="16" t="s">
        <v>100</v>
      </c>
      <c r="O49" s="16" t="s">
        <v>100</v>
      </c>
      <c r="P49" s="3" t="s">
        <v>100</v>
      </c>
      <c r="Q49" s="3" t="s">
        <v>100</v>
      </c>
      <c r="R49" s="3" t="s">
        <v>100</v>
      </c>
      <c r="S49" s="3" t="s">
        <v>100</v>
      </c>
      <c r="T49" s="3" t="s">
        <v>100</v>
      </c>
      <c r="U49" s="3" t="s">
        <v>100</v>
      </c>
      <c r="V49" s="3" t="s">
        <v>100</v>
      </c>
      <c r="W49" s="3" t="s">
        <v>100</v>
      </c>
      <c r="X49" s="3" t="s">
        <v>100</v>
      </c>
      <c r="Y49" s="13" t="s">
        <v>12</v>
      </c>
      <c r="AA49" s="3"/>
      <c r="AB49" s="3"/>
      <c r="AC49" s="3"/>
      <c r="AD49" s="15"/>
      <c r="AE49" s="3"/>
      <c r="AF49" s="3"/>
      <c r="AH49" s="13"/>
      <c r="AI49" s="12"/>
      <c r="AJ49" s="13"/>
    </row>
    <row r="50" spans="1:36" ht="12.75">
      <c r="A50" s="2">
        <v>45</v>
      </c>
      <c r="B50" s="13" t="s">
        <v>13</v>
      </c>
      <c r="C50" s="14">
        <v>609890</v>
      </c>
      <c r="D50" s="3">
        <v>564964</v>
      </c>
      <c r="E50" s="3">
        <v>511456</v>
      </c>
      <c r="F50" s="15">
        <v>448327</v>
      </c>
      <c r="G50" s="3">
        <v>389881</v>
      </c>
      <c r="H50" s="3">
        <v>377747</v>
      </c>
      <c r="I50" s="3">
        <v>359231</v>
      </c>
      <c r="J50" s="3">
        <v>359611</v>
      </c>
      <c r="K50" s="3">
        <v>352428</v>
      </c>
      <c r="L50" s="3">
        <v>355956</v>
      </c>
      <c r="M50" s="3">
        <v>343641</v>
      </c>
      <c r="N50" s="3">
        <v>332422</v>
      </c>
      <c r="O50" s="3">
        <v>332286</v>
      </c>
      <c r="P50" s="3">
        <v>330551</v>
      </c>
      <c r="Q50" s="3">
        <v>315098</v>
      </c>
      <c r="R50" s="3">
        <v>314120</v>
      </c>
      <c r="S50" s="3">
        <v>291948</v>
      </c>
      <c r="T50" s="3">
        <v>280657</v>
      </c>
      <c r="U50" s="3">
        <v>235764</v>
      </c>
      <c r="V50" s="3">
        <v>217895</v>
      </c>
      <c r="W50" s="3">
        <v>154465</v>
      </c>
      <c r="X50" s="3">
        <v>85533</v>
      </c>
      <c r="Y50" s="13" t="s">
        <v>13</v>
      </c>
      <c r="AA50" s="3"/>
      <c r="AB50" s="3"/>
      <c r="AC50" s="3"/>
      <c r="AD50" s="15"/>
      <c r="AE50" s="3"/>
      <c r="AF50" s="3"/>
      <c r="AH50" s="13"/>
      <c r="AI50" s="12"/>
      <c r="AJ50" s="13"/>
    </row>
    <row r="51" spans="1:36" ht="12.75">
      <c r="A51" s="2">
        <v>46</v>
      </c>
      <c r="B51" s="13" t="s">
        <v>14</v>
      </c>
      <c r="C51" s="14">
        <v>7100702</v>
      </c>
      <c r="D51" s="3">
        <v>6216568</v>
      </c>
      <c r="E51" s="3">
        <v>5346279</v>
      </c>
      <c r="F51" s="15">
        <v>4690742</v>
      </c>
      <c r="G51" s="3">
        <v>3966949</v>
      </c>
      <c r="H51" s="3">
        <v>3318680</v>
      </c>
      <c r="I51" s="3">
        <v>2677773</v>
      </c>
      <c r="J51" s="3">
        <v>2421829</v>
      </c>
      <c r="K51" s="3">
        <v>2309187</v>
      </c>
      <c r="L51" s="3">
        <v>2061612</v>
      </c>
      <c r="M51" s="3">
        <v>1854184</v>
      </c>
      <c r="N51" s="3">
        <v>1655980</v>
      </c>
      <c r="O51" s="3">
        <v>1512565</v>
      </c>
      <c r="P51" s="3">
        <v>1225163</v>
      </c>
      <c r="Q51" s="3">
        <v>1399972</v>
      </c>
      <c r="R51" s="3">
        <v>1232649</v>
      </c>
      <c r="S51" s="3">
        <v>1060202</v>
      </c>
      <c r="T51" s="3">
        <v>1023503</v>
      </c>
      <c r="U51" s="3">
        <v>895303</v>
      </c>
      <c r="V51" s="3">
        <v>817615</v>
      </c>
      <c r="W51" s="3">
        <v>747362</v>
      </c>
      <c r="X51" s="3">
        <v>630560</v>
      </c>
      <c r="Y51" s="13" t="s">
        <v>14</v>
      </c>
      <c r="AA51" s="3"/>
      <c r="AB51" s="3"/>
      <c r="AC51" s="3"/>
      <c r="AD51" s="15"/>
      <c r="AE51" s="3"/>
      <c r="AF51" s="3"/>
      <c r="AH51" s="13"/>
      <c r="AI51" s="12"/>
      <c r="AJ51" s="13"/>
    </row>
    <row r="52" spans="1:36" ht="12.75">
      <c r="A52" s="2">
        <v>47</v>
      </c>
      <c r="B52" s="13" t="s">
        <v>15</v>
      </c>
      <c r="C52" s="14">
        <v>5908684</v>
      </c>
      <c r="D52" s="3">
        <v>4887941</v>
      </c>
      <c r="E52" s="3">
        <v>4130163</v>
      </c>
      <c r="F52" s="15">
        <v>3443487</v>
      </c>
      <c r="G52" s="3">
        <v>2853214</v>
      </c>
      <c r="H52" s="3">
        <v>2378963</v>
      </c>
      <c r="I52" s="3">
        <v>1736191</v>
      </c>
      <c r="J52" s="3">
        <v>1552423</v>
      </c>
      <c r="K52" s="3">
        <v>1354596</v>
      </c>
      <c r="L52" s="3">
        <v>1140134</v>
      </c>
      <c r="M52" s="3">
        <v>515572</v>
      </c>
      <c r="N52" s="3">
        <v>349390</v>
      </c>
      <c r="O52" s="16" t="s">
        <v>100</v>
      </c>
      <c r="P52" s="3" t="s">
        <v>100</v>
      </c>
      <c r="Q52" s="3" t="s">
        <v>100</v>
      </c>
      <c r="R52" s="3" t="s">
        <v>100</v>
      </c>
      <c r="S52" s="3" t="s">
        <v>100</v>
      </c>
      <c r="T52" s="3" t="s">
        <v>100</v>
      </c>
      <c r="U52" s="3" t="s">
        <v>100</v>
      </c>
      <c r="V52" s="3" t="s">
        <v>100</v>
      </c>
      <c r="W52" s="3" t="s">
        <v>100</v>
      </c>
      <c r="X52" s="3" t="s">
        <v>100</v>
      </c>
      <c r="Y52" s="13" t="s">
        <v>15</v>
      </c>
      <c r="AA52" s="3"/>
      <c r="AB52" s="3"/>
      <c r="AC52" s="3"/>
      <c r="AD52" s="15"/>
      <c r="AE52" s="3"/>
      <c r="AF52" s="3"/>
      <c r="AH52" s="13"/>
      <c r="AI52" s="3"/>
      <c r="AJ52" s="13"/>
    </row>
    <row r="53" spans="1:36" ht="12.75">
      <c r="A53" s="2">
        <v>48</v>
      </c>
      <c r="B53" s="13" t="s">
        <v>16</v>
      </c>
      <c r="C53" s="14">
        <v>1813077</v>
      </c>
      <c r="D53" s="3">
        <v>1801625</v>
      </c>
      <c r="E53" s="3">
        <v>1949644</v>
      </c>
      <c r="F53" s="15">
        <v>1763331</v>
      </c>
      <c r="G53" s="3">
        <v>1860421</v>
      </c>
      <c r="H53" s="3">
        <v>2005552</v>
      </c>
      <c r="I53" s="3">
        <v>1901974</v>
      </c>
      <c r="J53" s="3">
        <v>1729199</v>
      </c>
      <c r="K53" s="3">
        <v>1463701</v>
      </c>
      <c r="L53" s="3">
        <v>1221119</v>
      </c>
      <c r="M53" s="3">
        <v>958800</v>
      </c>
      <c r="N53" s="3">
        <v>762794</v>
      </c>
      <c r="O53" s="3">
        <v>618457</v>
      </c>
      <c r="P53" s="3">
        <v>442014</v>
      </c>
      <c r="Q53" s="3" t="s">
        <v>100</v>
      </c>
      <c r="R53" s="3" t="s">
        <v>100</v>
      </c>
      <c r="S53" s="3" t="s">
        <v>100</v>
      </c>
      <c r="T53" s="3" t="s">
        <v>100</v>
      </c>
      <c r="U53" s="3" t="s">
        <v>100</v>
      </c>
      <c r="V53" s="3" t="s">
        <v>100</v>
      </c>
      <c r="W53" s="3" t="s">
        <v>100</v>
      </c>
      <c r="X53" s="3" t="s">
        <v>100</v>
      </c>
      <c r="Y53" s="13" t="s">
        <v>16</v>
      </c>
      <c r="AA53" s="3"/>
      <c r="AB53" s="3"/>
      <c r="AC53" s="3"/>
      <c r="AD53" s="15"/>
      <c r="AE53" s="3"/>
      <c r="AF53" s="3"/>
      <c r="AH53" s="13"/>
      <c r="AI53" s="12"/>
      <c r="AJ53" s="13"/>
    </row>
    <row r="54" spans="1:36" ht="12.75">
      <c r="A54" s="2">
        <v>49</v>
      </c>
      <c r="B54" s="13" t="s">
        <v>17</v>
      </c>
      <c r="C54" s="14">
        <v>5371210</v>
      </c>
      <c r="D54" s="3">
        <v>4906745</v>
      </c>
      <c r="E54" s="3">
        <v>4705335</v>
      </c>
      <c r="F54" s="15">
        <v>4447013</v>
      </c>
      <c r="G54" s="3">
        <v>3951777</v>
      </c>
      <c r="H54" s="3">
        <v>3434575</v>
      </c>
      <c r="I54" s="3">
        <v>3137587</v>
      </c>
      <c r="J54" s="3">
        <v>2931721</v>
      </c>
      <c r="K54" s="3">
        <v>2631305</v>
      </c>
      <c r="L54" s="3">
        <v>2332853</v>
      </c>
      <c r="M54" s="3">
        <v>2067385</v>
      </c>
      <c r="N54" s="3">
        <v>1686880</v>
      </c>
      <c r="O54" s="3">
        <v>1315497</v>
      </c>
      <c r="P54" s="3">
        <v>1054670</v>
      </c>
      <c r="Q54" s="3">
        <v>775881</v>
      </c>
      <c r="R54" s="3">
        <v>305391</v>
      </c>
      <c r="S54" s="3" t="s">
        <v>100</v>
      </c>
      <c r="T54" s="3" t="s">
        <v>100</v>
      </c>
      <c r="U54" s="3" t="s">
        <v>100</v>
      </c>
      <c r="V54" s="3" t="s">
        <v>100</v>
      </c>
      <c r="W54" s="3" t="s">
        <v>100</v>
      </c>
      <c r="X54" s="3" t="s">
        <v>100</v>
      </c>
      <c r="Y54" s="13" t="s">
        <v>17</v>
      </c>
      <c r="AA54" s="3"/>
      <c r="AB54" s="3"/>
      <c r="AC54" s="3"/>
      <c r="AD54" s="15"/>
      <c r="AE54" s="3"/>
      <c r="AF54" s="3"/>
      <c r="AH54" s="13"/>
      <c r="AI54" s="12"/>
      <c r="AJ54" s="13"/>
    </row>
    <row r="55" spans="1:36" ht="12.75">
      <c r="A55" s="2">
        <v>50</v>
      </c>
      <c r="B55" s="13" t="s">
        <v>18</v>
      </c>
      <c r="C55" s="14">
        <v>495304</v>
      </c>
      <c r="D55" s="3">
        <v>455975</v>
      </c>
      <c r="E55" s="3">
        <v>470816</v>
      </c>
      <c r="F55" s="15">
        <v>335719</v>
      </c>
      <c r="G55" s="3">
        <v>330066</v>
      </c>
      <c r="H55" s="3">
        <v>290529</v>
      </c>
      <c r="I55" s="3">
        <v>250742</v>
      </c>
      <c r="J55" s="3">
        <v>223630</v>
      </c>
      <c r="K55" s="3">
        <v>193487</v>
      </c>
      <c r="L55" s="3">
        <v>144658</v>
      </c>
      <c r="M55" s="3">
        <v>92531</v>
      </c>
      <c r="N55" s="3">
        <v>60705</v>
      </c>
      <c r="O55" s="16" t="s">
        <v>100</v>
      </c>
      <c r="P55" s="3" t="s">
        <v>100</v>
      </c>
      <c r="Q55" s="3" t="s">
        <v>100</v>
      </c>
      <c r="R55" s="3" t="s">
        <v>100</v>
      </c>
      <c r="S55" s="3" t="s">
        <v>100</v>
      </c>
      <c r="T55" s="3" t="s">
        <v>100</v>
      </c>
      <c r="U55" s="3" t="s">
        <v>100</v>
      </c>
      <c r="V55" s="3" t="s">
        <v>100</v>
      </c>
      <c r="W55" s="3" t="s">
        <v>100</v>
      </c>
      <c r="X55" s="3" t="s">
        <v>100</v>
      </c>
      <c r="Y55" s="13" t="s">
        <v>18</v>
      </c>
      <c r="AA55" s="3"/>
      <c r="AB55" s="3"/>
      <c r="AC55" s="3"/>
      <c r="AD55" s="15"/>
      <c r="AE55" s="3"/>
      <c r="AF55" s="3"/>
      <c r="AH55" s="13"/>
      <c r="AI55" s="3"/>
      <c r="AJ55" s="13"/>
    </row>
    <row r="56" spans="15:36" ht="12.75">
      <c r="O56" s="3"/>
      <c r="Q56" s="3"/>
      <c r="R56" s="3"/>
      <c r="S56" s="3"/>
      <c r="T56" s="3"/>
      <c r="U56" s="3"/>
      <c r="V56" s="3"/>
      <c r="W56" s="3"/>
      <c r="X56" s="3"/>
      <c r="AB56" s="3"/>
      <c r="AC56" s="3"/>
      <c r="AD56" s="3"/>
      <c r="AJ56" s="13"/>
    </row>
    <row r="57" spans="2:36" ht="12.75">
      <c r="B57" s="17" t="s">
        <v>19</v>
      </c>
      <c r="C57" s="3">
        <f aca="true" t="shared" si="0" ref="C57:M57">SUM(C6:C55)</f>
        <v>281424177</v>
      </c>
      <c r="D57" s="3">
        <f t="shared" si="0"/>
        <v>249022783</v>
      </c>
      <c r="E57" s="3">
        <f t="shared" si="0"/>
        <v>225867174</v>
      </c>
      <c r="F57" s="3">
        <f t="shared" si="0"/>
        <v>204053325</v>
      </c>
      <c r="G57" s="3">
        <f t="shared" si="0"/>
        <v>178559219</v>
      </c>
      <c r="H57" s="3">
        <f t="shared" si="0"/>
        <v>149895183</v>
      </c>
      <c r="I57" s="3">
        <f t="shared" si="0"/>
        <v>131006184</v>
      </c>
      <c r="J57" s="3">
        <f t="shared" si="0"/>
        <v>122093455</v>
      </c>
      <c r="K57" s="3">
        <f t="shared" si="0"/>
        <v>105210729</v>
      </c>
      <c r="L57" s="3">
        <f t="shared" si="0"/>
        <v>91072117</v>
      </c>
      <c r="M57" s="3">
        <f t="shared" si="0"/>
        <v>74562608</v>
      </c>
      <c r="N57" s="3">
        <f>SUM(N6:N56)</f>
        <v>61908906</v>
      </c>
      <c r="O57" s="3">
        <f>SUM(O6:O55)</f>
        <v>49371340</v>
      </c>
      <c r="P57" s="3">
        <f aca="true" t="shared" si="1" ref="P57:X57">SUM(P6:P56)</f>
        <v>38115641</v>
      </c>
      <c r="Q57" s="3">
        <f t="shared" si="1"/>
        <v>29550028</v>
      </c>
      <c r="R57" s="3">
        <f t="shared" si="1"/>
        <v>21840083</v>
      </c>
      <c r="S57" s="3">
        <f t="shared" si="1"/>
        <v>15908376</v>
      </c>
      <c r="T57" s="3">
        <f t="shared" si="1"/>
        <v>11931000</v>
      </c>
      <c r="U57" s="3">
        <f t="shared" si="1"/>
        <v>8969878</v>
      </c>
      <c r="V57" s="3">
        <f t="shared" si="1"/>
        <v>6584255</v>
      </c>
      <c r="W57" s="3">
        <f t="shared" si="1"/>
        <v>4889823</v>
      </c>
      <c r="X57" s="3">
        <f t="shared" si="1"/>
        <v>3615920</v>
      </c>
      <c r="AA57" s="3"/>
      <c r="AB57" s="3"/>
      <c r="AC57" s="2" t="s">
        <v>20</v>
      </c>
      <c r="AD57" s="3"/>
      <c r="AE57" s="3"/>
      <c r="AF57" s="3"/>
      <c r="AG57" s="3"/>
      <c r="AH57" s="3"/>
      <c r="AJ57" s="13"/>
    </row>
    <row r="58" spans="8:30" ht="12.75">
      <c r="H58" s="16"/>
      <c r="I58" s="16"/>
      <c r="J58" s="16"/>
      <c r="K58" s="16"/>
      <c r="L58" s="16"/>
      <c r="M58" s="16"/>
      <c r="O58" s="3"/>
      <c r="AB58" s="3"/>
      <c r="AC58" s="3"/>
      <c r="AD58" s="3"/>
    </row>
    <row r="59" spans="1:36" ht="12.75">
      <c r="A59" s="2">
        <v>51</v>
      </c>
      <c r="B59" s="18" t="s">
        <v>21</v>
      </c>
      <c r="C59" s="19">
        <v>572059</v>
      </c>
      <c r="D59" s="3">
        <v>609909</v>
      </c>
      <c r="E59" s="3">
        <v>638432</v>
      </c>
      <c r="F59" s="15">
        <v>776051</v>
      </c>
      <c r="G59" s="3">
        <v>763956</v>
      </c>
      <c r="H59" s="3">
        <v>802178</v>
      </c>
      <c r="I59" s="3">
        <v>663091</v>
      </c>
      <c r="J59" s="3">
        <v>486869</v>
      </c>
      <c r="K59" s="3">
        <v>437571</v>
      </c>
      <c r="L59" s="3">
        <v>331069</v>
      </c>
      <c r="M59" s="3">
        <v>278718</v>
      </c>
      <c r="O59" s="3"/>
      <c r="AA59" s="15"/>
      <c r="AB59" s="3"/>
      <c r="AC59" s="3"/>
      <c r="AD59" s="15"/>
      <c r="AJ59" s="18"/>
    </row>
    <row r="60" spans="15:30" ht="12.75">
      <c r="O60" s="3"/>
      <c r="AB60" s="3"/>
      <c r="AD60" s="3"/>
    </row>
    <row r="61" spans="2:30" ht="12.75">
      <c r="B61" s="2" t="s">
        <v>22</v>
      </c>
      <c r="C61" s="3">
        <f aca="true" t="shared" si="2" ref="C61:M61">SUM(C6:C55)+C59</f>
        <v>281996236</v>
      </c>
      <c r="D61" s="3">
        <f t="shared" si="2"/>
        <v>249632692</v>
      </c>
      <c r="E61" s="3">
        <f t="shared" si="2"/>
        <v>226505606</v>
      </c>
      <c r="F61" s="3">
        <f t="shared" si="2"/>
        <v>204829376</v>
      </c>
      <c r="G61" s="3">
        <f t="shared" si="2"/>
        <v>179323175</v>
      </c>
      <c r="H61" s="3">
        <f t="shared" si="2"/>
        <v>150697361</v>
      </c>
      <c r="I61" s="3">
        <f t="shared" si="2"/>
        <v>131669275</v>
      </c>
      <c r="J61" s="3">
        <f t="shared" si="2"/>
        <v>122580324</v>
      </c>
      <c r="K61" s="3">
        <f t="shared" si="2"/>
        <v>105648300</v>
      </c>
      <c r="L61" s="3">
        <f t="shared" si="2"/>
        <v>91403186</v>
      </c>
      <c r="M61" s="3">
        <f t="shared" si="2"/>
        <v>74841326</v>
      </c>
      <c r="O61" s="3"/>
      <c r="AA61" s="3"/>
      <c r="AB61" s="3"/>
      <c r="AC61" s="3"/>
      <c r="AD61" s="3"/>
    </row>
    <row r="63" spans="1:4" ht="12.75">
      <c r="A63" s="2">
        <v>52</v>
      </c>
      <c r="B63" s="18" t="s">
        <v>27</v>
      </c>
      <c r="C63" s="19">
        <v>3808610</v>
      </c>
      <c r="D63" s="3">
        <v>3522037</v>
      </c>
    </row>
    <row r="65" spans="4:24" ht="12.75">
      <c r="D65" s="2">
        <f>D57/D4</f>
        <v>572466.1678160919</v>
      </c>
      <c r="E65" s="2">
        <f aca="true" t="shared" si="3" ref="E65:X65">E57/E4</f>
        <v>519234.88275862066</v>
      </c>
      <c r="F65" s="2">
        <f t="shared" si="3"/>
        <v>469088.1034482759</v>
      </c>
      <c r="G65" s="2">
        <f t="shared" si="3"/>
        <v>410480.9632183908</v>
      </c>
      <c r="H65" s="2">
        <f t="shared" si="3"/>
        <v>344586.6275862069</v>
      </c>
      <c r="I65" s="2">
        <f t="shared" si="3"/>
        <v>301163.64137931034</v>
      </c>
      <c r="J65" s="2">
        <f t="shared" si="3"/>
        <v>280674.6091954023</v>
      </c>
      <c r="K65" s="2">
        <f t="shared" si="3"/>
        <v>241863.7448275862</v>
      </c>
      <c r="L65" s="2">
        <f t="shared" si="3"/>
        <v>210328.21478060045</v>
      </c>
      <c r="M65" s="2">
        <f t="shared" si="3"/>
        <v>193167.37823834197</v>
      </c>
      <c r="N65" s="2">
        <f t="shared" si="3"/>
        <v>173901.42134831462</v>
      </c>
      <c r="O65" s="2">
        <f t="shared" si="3"/>
        <v>151911.8153846154</v>
      </c>
      <c r="P65" s="2">
        <f t="shared" si="3"/>
        <v>130533.01712328767</v>
      </c>
      <c r="Q65" s="2">
        <f t="shared" si="3"/>
        <v>122614.22406639004</v>
      </c>
      <c r="R65" s="2">
        <f t="shared" si="3"/>
        <v>93333.68803418803</v>
      </c>
      <c r="S65" s="2">
        <f t="shared" si="3"/>
        <v>71338.00896860987</v>
      </c>
      <c r="T65" s="2">
        <f t="shared" si="3"/>
        <v>49712.5</v>
      </c>
      <c r="U65" s="2">
        <f t="shared" si="3"/>
        <v>42112.103286384976</v>
      </c>
      <c r="V65" s="2">
        <f t="shared" si="3"/>
        <v>36377.099447513814</v>
      </c>
      <c r="W65" s="2">
        <f t="shared" si="3"/>
        <v>34679.59574468085</v>
      </c>
      <c r="X65" s="2">
        <f t="shared" si="3"/>
        <v>34437.333333333336</v>
      </c>
    </row>
    <row r="67" spans="2:24" ht="12.75">
      <c r="B67" s="2" t="s">
        <v>28</v>
      </c>
      <c r="D67" s="2">
        <f>D65/1000</f>
        <v>572.4661678160919</v>
      </c>
      <c r="E67" s="2">
        <f aca="true" t="shared" si="4" ref="E67:X67">E65/1000</f>
        <v>519.2348827586206</v>
      </c>
      <c r="F67" s="2">
        <f t="shared" si="4"/>
        <v>469.0881034482759</v>
      </c>
      <c r="G67" s="2">
        <f t="shared" si="4"/>
        <v>410.4809632183908</v>
      </c>
      <c r="H67" s="2">
        <f t="shared" si="4"/>
        <v>344.5866275862069</v>
      </c>
      <c r="I67" s="2">
        <f t="shared" si="4"/>
        <v>301.1636413793103</v>
      </c>
      <c r="J67" s="2">
        <f t="shared" si="4"/>
        <v>280.6746091954023</v>
      </c>
      <c r="K67" s="2">
        <f t="shared" si="4"/>
        <v>241.8637448275862</v>
      </c>
      <c r="L67" s="2">
        <f t="shared" si="4"/>
        <v>210.32821478060046</v>
      </c>
      <c r="M67" s="2">
        <f t="shared" si="4"/>
        <v>193.16737823834197</v>
      </c>
      <c r="N67" s="2">
        <f t="shared" si="4"/>
        <v>173.9014213483146</v>
      </c>
      <c r="O67" s="2">
        <f t="shared" si="4"/>
        <v>151.91181538461538</v>
      </c>
      <c r="P67" s="2">
        <f t="shared" si="4"/>
        <v>130.53301712328766</v>
      </c>
      <c r="Q67" s="2">
        <f t="shared" si="4"/>
        <v>122.61422406639005</v>
      </c>
      <c r="R67" s="2">
        <f t="shared" si="4"/>
        <v>93.33368803418803</v>
      </c>
      <c r="S67" s="2">
        <f t="shared" si="4"/>
        <v>71.33800896860987</v>
      </c>
      <c r="T67" s="2">
        <f t="shared" si="4"/>
        <v>49.7125</v>
      </c>
      <c r="U67" s="2">
        <f t="shared" si="4"/>
        <v>42.11210328638498</v>
      </c>
      <c r="V67" s="2">
        <f t="shared" si="4"/>
        <v>36.377099447513814</v>
      </c>
      <c r="W67" s="2">
        <f t="shared" si="4"/>
        <v>34.67959574468085</v>
      </c>
      <c r="X67" s="2">
        <f t="shared" si="4"/>
        <v>34.437333333333335</v>
      </c>
    </row>
    <row r="79" spans="31:34" ht="12.75">
      <c r="AE79" s="184"/>
      <c r="AF79" s="184"/>
      <c r="AG79" s="20"/>
      <c r="AH79" s="20"/>
    </row>
  </sheetData>
  <mergeCells count="1">
    <mergeCell ref="AE79:AF79"/>
  </mergeCells>
  <conditionalFormatting sqref="A1:IV65536">
    <cfRule type="cellIs" priority="1" dxfId="0" operator="equal" stopIfTrue="1">
      <formula>"NA"</formula>
    </cfRule>
  </conditionalFormatting>
  <printOptions/>
  <pageMargins left="0.75" right="0.75" top="0.47" bottom="0.52" header="0.34" footer="0.31"/>
  <pageSetup horizontalDpi="600" verticalDpi="600" orientation="landscape" scale="75"/>
  <headerFooter alignWithMargins="0">
    <oddFooter>&amp;C&amp;A&amp;RPage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="150" zoomScaleNormal="150" workbookViewId="0" topLeftCell="A1">
      <selection activeCell="E14" sqref="E14"/>
    </sheetView>
  </sheetViews>
  <sheetFormatPr defaultColWidth="11.421875" defaultRowHeight="12.75"/>
  <cols>
    <col min="1" max="1" width="6.00390625" style="33" customWidth="1"/>
    <col min="2" max="2" width="15.421875" style="33" customWidth="1"/>
    <col min="3" max="3" width="6.7109375" style="112" customWidth="1"/>
    <col min="4" max="4" width="12.7109375" style="33" bestFit="1" customWidth="1"/>
    <col min="5" max="5" width="12.7109375" style="33" customWidth="1"/>
    <col min="6" max="6" width="15.8515625" style="33" customWidth="1"/>
    <col min="7" max="7" width="6.7109375" style="112" customWidth="1"/>
    <col min="8" max="8" width="12.7109375" style="33" bestFit="1" customWidth="1"/>
    <col min="9" max="9" width="14.7109375" style="33" bestFit="1" customWidth="1"/>
    <col min="10" max="16384" width="10.8515625" style="33" customWidth="1"/>
  </cols>
  <sheetData>
    <row r="1" ht="12">
      <c r="A1" s="33" t="s">
        <v>95</v>
      </c>
    </row>
    <row r="3" spans="1:9" ht="12">
      <c r="A3" s="41" t="s">
        <v>39</v>
      </c>
      <c r="B3" s="72"/>
      <c r="C3" s="123"/>
      <c r="D3" s="72"/>
      <c r="E3" s="72"/>
      <c r="F3" s="72"/>
      <c r="G3" s="123"/>
      <c r="H3" s="72"/>
      <c r="I3" s="73"/>
    </row>
    <row r="4" spans="1:9" ht="12">
      <c r="A4" s="133" t="s">
        <v>87</v>
      </c>
      <c r="B4" s="116" t="s">
        <v>88</v>
      </c>
      <c r="C4" s="115" t="s">
        <v>34</v>
      </c>
      <c r="D4" s="120" t="s">
        <v>35</v>
      </c>
      <c r="E4" s="121" t="s">
        <v>37</v>
      </c>
      <c r="F4" s="122" t="s">
        <v>89</v>
      </c>
      <c r="G4" s="124" t="s">
        <v>34</v>
      </c>
      <c r="H4" s="125" t="s">
        <v>35</v>
      </c>
      <c r="I4" s="126" t="s">
        <v>37</v>
      </c>
    </row>
    <row r="5" spans="1:9" ht="12">
      <c r="A5" s="134" t="s">
        <v>90</v>
      </c>
      <c r="B5" s="139">
        <v>5525381</v>
      </c>
      <c r="C5" s="114">
        <f>B5/$B$9*100</f>
        <v>42.30454199245936</v>
      </c>
      <c r="D5" s="98">
        <v>42</v>
      </c>
      <c r="E5" s="140">
        <v>42</v>
      </c>
      <c r="F5" s="141">
        <v>5657564</v>
      </c>
      <c r="G5" s="127">
        <f>F5/$F$9*100</f>
        <v>42.69289310031792</v>
      </c>
      <c r="H5" s="97">
        <v>42</v>
      </c>
      <c r="I5" s="110">
        <v>43</v>
      </c>
    </row>
    <row r="6" spans="1:9" ht="12">
      <c r="A6" s="134" t="s">
        <v>91</v>
      </c>
      <c r="B6" s="129">
        <v>3470152</v>
      </c>
      <c r="C6" s="114">
        <f>B6/$B$9*100</f>
        <v>26.5688811331231</v>
      </c>
      <c r="D6" s="98">
        <v>26</v>
      </c>
      <c r="E6" s="135">
        <v>27</v>
      </c>
      <c r="F6" s="130">
        <v>3507464</v>
      </c>
      <c r="G6" s="114">
        <f>F6/$F$9*100</f>
        <v>26.467890704411563</v>
      </c>
      <c r="H6" s="98">
        <v>26</v>
      </c>
      <c r="I6" s="136">
        <v>26</v>
      </c>
    </row>
    <row r="7" spans="1:9" ht="12">
      <c r="A7" s="134" t="s">
        <v>92</v>
      </c>
      <c r="B7" s="139">
        <v>3864226</v>
      </c>
      <c r="C7" s="142">
        <f>B7/$B$9*100</f>
        <v>29.586070369690937</v>
      </c>
      <c r="D7" s="140">
        <v>29</v>
      </c>
      <c r="E7" s="140">
        <v>30</v>
      </c>
      <c r="F7" s="143">
        <v>3885693</v>
      </c>
      <c r="G7" s="142">
        <f>F7/$F$9*100</f>
        <v>29.322067919983517</v>
      </c>
      <c r="H7" s="140">
        <v>29</v>
      </c>
      <c r="I7" s="111">
        <v>29</v>
      </c>
    </row>
    <row r="8" spans="1:9" ht="12">
      <c r="A8" s="134" t="s">
        <v>93</v>
      </c>
      <c r="B8" s="131">
        <v>201205</v>
      </c>
      <c r="C8" s="114">
        <f>B8/$B$9*100</f>
        <v>1.5405065047266036</v>
      </c>
      <c r="D8" s="98">
        <v>1</v>
      </c>
      <c r="E8" s="137">
        <v>1</v>
      </c>
      <c r="F8" s="132">
        <v>201049</v>
      </c>
      <c r="G8" s="114">
        <f>F8/$F$9*100</f>
        <v>1.5171482752869994</v>
      </c>
      <c r="H8" s="98">
        <v>1</v>
      </c>
      <c r="I8" s="138">
        <v>2</v>
      </c>
    </row>
    <row r="9" spans="1:9" ht="12">
      <c r="A9" s="133" t="s">
        <v>94</v>
      </c>
      <c r="B9" s="117">
        <f>SUM(B5:B8)</f>
        <v>13060964</v>
      </c>
      <c r="C9" s="113"/>
      <c r="D9" s="118">
        <f>SUM(D5:D8)</f>
        <v>98</v>
      </c>
      <c r="E9" s="118">
        <f>SUM(E5:E8)</f>
        <v>100</v>
      </c>
      <c r="F9" s="128">
        <f>SUM(F5:F8)</f>
        <v>13251770</v>
      </c>
      <c r="G9" s="113"/>
      <c r="H9" s="44">
        <f>SUM(H5:H8)</f>
        <v>98</v>
      </c>
      <c r="I9" s="119">
        <f>SUM(I5:I8)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UW-Milwaukee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labuser</dc:creator>
  <cp:keywords/>
  <dc:description/>
  <cp:lastModifiedBy>Kollett Academic Computing</cp:lastModifiedBy>
  <cp:lastPrinted>2000-11-22T15:26:59Z</cp:lastPrinted>
  <dcterms:created xsi:type="dcterms:W3CDTF">2000-11-22T15:26:43Z</dcterms:created>
  <dcterms:modified xsi:type="dcterms:W3CDTF">2001-04-20T18:42:41Z</dcterms:modified>
  <cp:category/>
  <cp:version/>
  <cp:contentType/>
  <cp:contentStatus/>
</cp:coreProperties>
</file>